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2.2\Office\Communication\Web\REFONTE SITE 2022-2023\ECO CONCEPTION\Pour le site\"/>
    </mc:Choice>
  </mc:AlternateContent>
  <xr:revisionPtr revIDLastSave="0" documentId="13_ncr:1_{629769AF-4A50-41AD-B21B-A88E73ADACDF}" xr6:coauthVersionLast="47" xr6:coauthVersionMax="47" xr10:uidLastSave="{00000000-0000-0000-0000-000000000000}"/>
  <bookViews>
    <workbookView xWindow="-120" yWindow="-120" windowWidth="29040" windowHeight="17520" activeTab="1" xr2:uid="{A804A29C-58A1-CC4A-9FB6-B9C4032AF9DD}"/>
  </bookViews>
  <sheets>
    <sheet name="Synthèse - SCORE" sheetId="1" r:id="rId1"/>
    <sheet name="Grille - EVALUATION" sheetId="3" r:id="rId2"/>
  </sheets>
  <definedNames>
    <definedName name="_xlnm._FilterDatabase" localSheetId="1" hidden="1">'Grille - EVALUATION'!$B$4:$E$84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11" i="1"/>
  <c r="D12" i="1"/>
  <c r="D10" i="1"/>
  <c r="D9" i="1"/>
  <c r="D8" i="1"/>
  <c r="D7" i="1"/>
  <c r="D6" i="1"/>
  <c r="D13" i="1" l="1"/>
  <c r="H6" i="3"/>
  <c r="I6" i="3"/>
  <c r="J6" i="3"/>
  <c r="H7" i="3"/>
  <c r="I7" i="3"/>
  <c r="J7" i="3"/>
  <c r="H8" i="3"/>
  <c r="I8" i="3"/>
  <c r="J8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H26" i="3"/>
  <c r="I26" i="3"/>
  <c r="J26" i="3"/>
  <c r="H27" i="3"/>
  <c r="I27" i="3"/>
  <c r="J27" i="3"/>
  <c r="H28" i="3"/>
  <c r="I28" i="3"/>
  <c r="J28" i="3"/>
  <c r="H29" i="3"/>
  <c r="I29" i="3"/>
  <c r="J29" i="3"/>
  <c r="H30" i="3"/>
  <c r="I30" i="3"/>
  <c r="J30" i="3"/>
  <c r="H31" i="3"/>
  <c r="I31" i="3"/>
  <c r="J31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H49" i="3"/>
  <c r="I49" i="3"/>
  <c r="J49" i="3"/>
  <c r="H50" i="3"/>
  <c r="I50" i="3"/>
  <c r="J50" i="3"/>
  <c r="H51" i="3"/>
  <c r="I51" i="3"/>
  <c r="J51" i="3"/>
  <c r="H52" i="3"/>
  <c r="I52" i="3"/>
  <c r="J52" i="3"/>
  <c r="H53" i="3"/>
  <c r="I53" i="3"/>
  <c r="J53" i="3"/>
  <c r="H54" i="3"/>
  <c r="I54" i="3"/>
  <c r="J54" i="3"/>
  <c r="H55" i="3"/>
  <c r="I55" i="3"/>
  <c r="J55" i="3"/>
  <c r="H56" i="3"/>
  <c r="I56" i="3"/>
  <c r="J56" i="3"/>
  <c r="H57" i="3"/>
  <c r="I57" i="3"/>
  <c r="J57" i="3"/>
  <c r="H58" i="3"/>
  <c r="I58" i="3"/>
  <c r="J58" i="3"/>
  <c r="H59" i="3"/>
  <c r="I59" i="3"/>
  <c r="J59" i="3"/>
  <c r="H60" i="3"/>
  <c r="I60" i="3"/>
  <c r="J60" i="3"/>
  <c r="H61" i="3"/>
  <c r="I61" i="3"/>
  <c r="J61" i="3"/>
  <c r="H62" i="3"/>
  <c r="I62" i="3"/>
  <c r="J62" i="3"/>
  <c r="H63" i="3"/>
  <c r="I63" i="3"/>
  <c r="J63" i="3"/>
  <c r="H64" i="3"/>
  <c r="I64" i="3"/>
  <c r="J64" i="3"/>
  <c r="H65" i="3"/>
  <c r="I65" i="3"/>
  <c r="J65" i="3"/>
  <c r="H66" i="3"/>
  <c r="I66" i="3"/>
  <c r="J66" i="3"/>
  <c r="H67" i="3"/>
  <c r="I67" i="3"/>
  <c r="J67" i="3"/>
  <c r="H68" i="3"/>
  <c r="I68" i="3"/>
  <c r="J68" i="3"/>
  <c r="H69" i="3"/>
  <c r="I69" i="3"/>
  <c r="J69" i="3"/>
  <c r="H70" i="3"/>
  <c r="I70" i="3"/>
  <c r="J70" i="3"/>
  <c r="H71" i="3"/>
  <c r="I71" i="3"/>
  <c r="J71" i="3"/>
  <c r="H72" i="3"/>
  <c r="I72" i="3"/>
  <c r="J72" i="3"/>
  <c r="H73" i="3"/>
  <c r="I73" i="3"/>
  <c r="J73" i="3"/>
  <c r="H74" i="3"/>
  <c r="I74" i="3"/>
  <c r="J74" i="3"/>
  <c r="H75" i="3"/>
  <c r="I75" i="3"/>
  <c r="J75" i="3"/>
  <c r="H76" i="3"/>
  <c r="I76" i="3"/>
  <c r="J76" i="3"/>
  <c r="H77" i="3"/>
  <c r="I77" i="3"/>
  <c r="J77" i="3"/>
  <c r="H78" i="3"/>
  <c r="I78" i="3"/>
  <c r="J78" i="3"/>
  <c r="H79" i="3"/>
  <c r="I79" i="3"/>
  <c r="J79" i="3"/>
  <c r="H80" i="3"/>
  <c r="I80" i="3"/>
  <c r="J80" i="3"/>
  <c r="H81" i="3"/>
  <c r="I81" i="3"/>
  <c r="J81" i="3"/>
  <c r="H82" i="3"/>
  <c r="I82" i="3"/>
  <c r="J82" i="3"/>
  <c r="H83" i="3"/>
  <c r="I83" i="3"/>
  <c r="J83" i="3"/>
  <c r="J5" i="3"/>
  <c r="I5" i="3"/>
  <c r="H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5" i="3"/>
  <c r="G89" i="3" l="1"/>
  <c r="J91" i="3"/>
  <c r="I91" i="3"/>
  <c r="J90" i="3"/>
  <c r="G90" i="3"/>
  <c r="I87" i="3"/>
  <c r="H91" i="3"/>
  <c r="I90" i="3"/>
  <c r="J88" i="3"/>
  <c r="H87" i="3"/>
  <c r="J87" i="3"/>
  <c r="H90" i="3"/>
  <c r="J89" i="3"/>
  <c r="I88" i="3"/>
  <c r="H94" i="3"/>
  <c r="H92" i="3"/>
  <c r="J93" i="3"/>
  <c r="I89" i="3"/>
  <c r="H88" i="3"/>
  <c r="G88" i="3"/>
  <c r="J94" i="3"/>
  <c r="I93" i="3"/>
  <c r="J92" i="3"/>
  <c r="H89" i="3"/>
  <c r="G91" i="3"/>
  <c r="G92" i="3"/>
  <c r="I94" i="3"/>
  <c r="H93" i="3"/>
  <c r="I92" i="3"/>
  <c r="G94" i="3"/>
  <c r="G93" i="3"/>
  <c r="G87" i="3"/>
  <c r="G84" i="3"/>
  <c r="H84" i="3"/>
  <c r="I84" i="3"/>
  <c r="J84" i="3"/>
  <c r="K94" i="3" l="1"/>
  <c r="E12" i="1" s="1"/>
  <c r="K91" i="3"/>
  <c r="E9" i="1" s="1"/>
  <c r="K89" i="3"/>
  <c r="E7" i="1" s="1"/>
  <c r="K87" i="3"/>
  <c r="E5" i="1" s="1"/>
  <c r="K93" i="3"/>
  <c r="K92" i="3"/>
  <c r="K90" i="3"/>
  <c r="K88" i="3"/>
  <c r="E84" i="3"/>
  <c r="H5" i="1" s="1"/>
  <c r="D84" i="3"/>
  <c r="E11" i="1" l="1"/>
  <c r="E6" i="1"/>
  <c r="E8" i="1"/>
  <c r="E10" i="1"/>
</calcChain>
</file>

<file path=xl/sharedStrings.xml><?xml version="1.0" encoding="utf-8"?>
<sst xmlns="http://schemas.openxmlformats.org/spreadsheetml/2006/main" count="354" uniqueCount="183">
  <si>
    <t>#</t>
  </si>
  <si>
    <t>Critère</t>
  </si>
  <si>
    <t>TOTAL</t>
  </si>
  <si>
    <t>Nombre de critères</t>
  </si>
  <si>
    <t>Synthèse de la notation et résultats</t>
  </si>
  <si>
    <t>Contenus</t>
  </si>
  <si>
    <t>Evaluation</t>
  </si>
  <si>
    <t>1.1</t>
  </si>
  <si>
    <t>Stratégie</t>
  </si>
  <si>
    <t>Le service numérique a-t-il été évalué favorablement en termes d'utilité en tenant compte de ses impacts environnementaux ?</t>
  </si>
  <si>
    <t>1.2</t>
  </si>
  <si>
    <t>Le service numérique a-t-il défini ses cibles utilisatrices ?</t>
  </si>
  <si>
    <t>1.3</t>
  </si>
  <si>
    <t>Le service numérique a-t-il défini les besoins métiers et les attentes réelles des utilisateurs cibles ?</t>
  </si>
  <si>
    <t>1.4</t>
  </si>
  <si>
    <t>Le service numérique a-t-il défini la liste des profils de matériel que les utilisateurs vont pouvoir employer pour y accéder ?</t>
  </si>
  <si>
    <t>1.5</t>
  </si>
  <si>
    <t>Le service numérique est-il utilisable sur des terminaux âgés de 5 ans ou plus ?</t>
  </si>
  <si>
    <t>1.6</t>
  </si>
  <si>
    <t>Le service numérique s'adapte-t-il à différents types de terminaux d'affichage ?</t>
  </si>
  <si>
    <t>1.7</t>
  </si>
  <si>
    <t>Le service numérique a-t-il été conçu avec des technologies standard interopérables plutôt que des technologies spécifiques et fermées ?</t>
  </si>
  <si>
    <t>1.8</t>
  </si>
  <si>
    <t>Le service numérique a-t-il au moins un référent identifié en écoconception numérique ?</t>
  </si>
  <si>
    <t>1.9</t>
  </si>
  <si>
    <t>Le service numérique a-t-il identifié des indicateurs pour mesurer ses impacts environnementaux ?</t>
  </si>
  <si>
    <t>1.10</t>
  </si>
  <si>
    <t>Le service numérique s'est-il fixé des objectifs en matière de réduction ou de limitation de ses propres impacts environnementaux ?</t>
  </si>
  <si>
    <t>1.11</t>
  </si>
  <si>
    <t>Le service numérique réalise-t-il régulièrement des revues pour s'assurer du respect de la réduction ou de la limitation de ses impacts environnementaux ?</t>
  </si>
  <si>
    <t>1.12</t>
  </si>
  <si>
    <t>Le service numérique publie-t-il une déclaration ou une politique d'écoconception ?</t>
  </si>
  <si>
    <t>2.1</t>
  </si>
  <si>
    <t>Spécifications</t>
  </si>
  <si>
    <t>Le service numérique a-t-il été conçu avec une revue de conception et une revue de code en ayant pour un des objectifs de réduire les impacts environnementaux de chaque fonctionnalité ?</t>
  </si>
  <si>
    <t>2.2</t>
  </si>
  <si>
    <t>Le service numérique a-t-il prévu une stratégie de décommissionnement pour ses fonctionnalités, ses composants ou ses environnements non utilisés ?</t>
  </si>
  <si>
    <t>2.3</t>
  </si>
  <si>
    <t>Le service numérique impose-t-il à ses fournisseurs de garantir une démarche de réduction de leurs impacts environnementaux ?</t>
  </si>
  <si>
    <t>2.4</t>
  </si>
  <si>
    <t>Le service numérique a-t-il pris en compte les impacts environnementaux des composants d'interface prêts à l'emploi utilisés ?</t>
  </si>
  <si>
    <t>2.5</t>
  </si>
  <si>
    <t>Le service numérique a-t-il pris en compte les impacts environnementaux des services tiers utilisés lors de leur sélection ?</t>
  </si>
  <si>
    <t>3.1</t>
  </si>
  <si>
    <t>Architecture</t>
  </si>
  <si>
    <t>Le service numérique repose-t-il sur une architecture, des ressources ou des composants conçus pour réduire leurs propres impacts environnementaux ?</t>
  </si>
  <si>
    <t>3.2</t>
  </si>
  <si>
    <t>Le service numérique fonctionne-t-il sur une architecture pouvant adapter la quantité de ressources utilisées en fonction de la consommation du service ?</t>
  </si>
  <si>
    <t>3.3</t>
  </si>
  <si>
    <t>Le service numérique a-t-il pris en compte l'évolution technique des protocoles ?</t>
  </si>
  <si>
    <t>3.4</t>
  </si>
  <si>
    <t>Le service numérique utilise-t-il un protocole d'échange adapté aux contenus transférés ?</t>
  </si>
  <si>
    <t>3.5</t>
  </si>
  <si>
    <t>Le service numérique garantit-il la mise à disposition de mises à jour correctives pendant toute la durée de vie prévue des équipements et des logiciels liés au service ?</t>
  </si>
  <si>
    <t>3.6</t>
  </si>
  <si>
    <t>Le service numérique propose-t-il d'installer des mises à jour correctives indépendamment des mises à jour évolutives ?</t>
  </si>
  <si>
    <t>4.1</t>
  </si>
  <si>
    <t>UX/UI</t>
  </si>
  <si>
    <t>Le service numérique est-il utilisable via une connexion bas débit ?</t>
  </si>
  <si>
    <t>4.2</t>
  </si>
  <si>
    <t>Le service numérique comporte-t-il uniquement des éléments animations, vidéos et sons dont la lecture automatique est désactivée ?</t>
  </si>
  <si>
    <t>4.3</t>
  </si>
  <si>
    <t>Le service numérique affiche-t-il uniquement des contenus sans défilement de page infini ?</t>
  </si>
  <si>
    <t>4.4</t>
  </si>
  <si>
    <t>Le service numérique optimise-t-il le parcours de navigation pour chaque fonctionnalité principale ?</t>
  </si>
  <si>
    <t>4.5</t>
  </si>
  <si>
    <t>Le service numérique permet-il à l'utilisateur de décider de l'activation d'un service tiers ?</t>
  </si>
  <si>
    <t>4.6</t>
  </si>
  <si>
    <t>Le service numérique utilise-t-il majoritairement des composants fonctionnels natifs du système d'exploitation, du navigateur ou du langage utilisé ?</t>
  </si>
  <si>
    <t>4.7</t>
  </si>
  <si>
    <t>Le service numérique utilise-t-il uniquement du contenu vidéo, audio et animé porteur d'informations ?</t>
  </si>
  <si>
    <t>4.8</t>
  </si>
  <si>
    <t>Le service numérique utilise-t-il du texte ou de l'image au lieu de contenu vidéo, audio ou animé lorsque cela est possible ?</t>
  </si>
  <si>
    <t>4.9</t>
  </si>
  <si>
    <t>Le service numérique permet-il de mettre en pause les animations, défilement ou clignotement ?</t>
  </si>
  <si>
    <t>4.10</t>
  </si>
  <si>
    <t>Le service numérique utilise-t-il majoritairement des polices de caractères du système d'exploitation ?</t>
  </si>
  <si>
    <t>4.11</t>
  </si>
  <si>
    <t>Le service numérique limite-t-il les requêtes serveur lors de la saisie utilisateur ?</t>
  </si>
  <si>
    <t>4.12</t>
  </si>
  <si>
    <t>Le service numérique informe-t-il l'utilisateur du format de saisie attendu avant sa validation ?</t>
  </si>
  <si>
    <t>4.13</t>
  </si>
  <si>
    <t>Le service numérique vérifie-t-il les saisies et les formats de données obligatoires à la soumission d'un formulaire sans requête serveur lorsque c'est possible ?</t>
  </si>
  <si>
    <t>4.14</t>
  </si>
  <si>
    <t>Le service numérique informe-t-il l'utilisateur, avant le transfert, des poids et formats de fichier attendus ?</t>
  </si>
  <si>
    <t>4.15</t>
  </si>
  <si>
    <t>Le service numérique vérifie-t-il des limites de poids et de formats sur les fichiers pouvant être transmis par l'utilisateur ?</t>
  </si>
  <si>
    <t>4.16</t>
  </si>
  <si>
    <t>Le service numérique indique-t-il à l'utilisateur que l'utilisation d'une fonctionnalité a des impacts environnementaux importants ?</t>
  </si>
  <si>
    <t>4.17</t>
  </si>
  <si>
    <t>Le service numérique propose-t-il des notifications uniquement lorsque c'est nécessaire ?</t>
  </si>
  <si>
    <t>4.18</t>
  </si>
  <si>
    <t>Le service numérique permet-il à l'utilisateur de contrôler les notifications qu'il reçoit ?</t>
  </si>
  <si>
    <t>4.19</t>
  </si>
  <si>
    <t>Le service numérique fournit-il à l'utilisateur un moyen de contrôle sur ses contenus et ses services afin de réduire les impacts environnementaux ?</t>
  </si>
  <si>
    <t>5.1</t>
  </si>
  <si>
    <t>Le service numérique utilise-t-il un format de fichier adapté au contenu et au contexte de visualisation de chaque image ?</t>
  </si>
  <si>
    <t>5.2</t>
  </si>
  <si>
    <t>Le service numérique propose-t-il des images dont le niveau de compression est adapté au contenu et au contexte de visualisation ?</t>
  </si>
  <si>
    <t>5.3</t>
  </si>
  <si>
    <t>Le service numérique utilise-t-il un format de fichier adapté au contenu et au contexte de visualisation pour chaque vidéo ?</t>
  </si>
  <si>
    <t>5.4</t>
  </si>
  <si>
    <t>Le service numérique propose-t-il des vidéos dont le niveau de compression est adapté au contenu et au contexte de visualisation ?</t>
  </si>
  <si>
    <t>5.5</t>
  </si>
  <si>
    <t>Le service numérique utilise-t-il un format de fichier adapté au contenu et au contexte d'écoute de chaque contenu audio ?</t>
  </si>
  <si>
    <t>5.6</t>
  </si>
  <si>
    <t>Le service numérique propose-t-il des contenus audio dont le niveau de compression est adapté au contenu et au contexte d'écoute ?</t>
  </si>
  <si>
    <t>5.7</t>
  </si>
  <si>
    <t>Le service numérique utilise-t-il un format de fichier adapté au contenu et au contexte d'utilisation pour chaque document ?</t>
  </si>
  <si>
    <t>5.8</t>
  </si>
  <si>
    <t>Le service numérique propose-t-il des documents dont le niveau de compression est adapté au contenu et au contexte d'utilisation ?</t>
  </si>
  <si>
    <t>5.9</t>
  </si>
  <si>
    <t>Le service numérique a-t-il une stratégie d'archivage et de suppression, automatiques ou manuelles, des contenus obsolètes ou périmés ?</t>
  </si>
  <si>
    <t>6.1</t>
  </si>
  <si>
    <t>Frontend</t>
  </si>
  <si>
    <t>Le service numérique s'astreint-il à un poids maximum par écran ?</t>
  </si>
  <si>
    <t>6.2</t>
  </si>
  <si>
    <t>Le service numérique s'astreint-il à une limite de requêtes par écran ?</t>
  </si>
  <si>
    <t>6.3</t>
  </si>
  <si>
    <t>Le service numérique utilise-t-il des mécanismes de mises en cache pour la totalité des contenus transférés dont il a le contrôle ?</t>
  </si>
  <si>
    <t>6.4</t>
  </si>
  <si>
    <t>Le service numérique a-t-il mis en place des techniques de compression sur la totalité des ressources transférées dont il a le contrôle ?</t>
  </si>
  <si>
    <t>6.5</t>
  </si>
  <si>
    <t>Le service numérique affiche-t-il majoritairement des éléments graphiques et des médias dont les dimensions d'origine correspondent aux dimensions du contexte d'affichage ?</t>
  </si>
  <si>
    <t>6.6</t>
  </si>
  <si>
    <t>Le service numérique propose-t-il un mécanisme de chargement progressif pour les éléments graphiques et les médias le nécessitant ?</t>
  </si>
  <si>
    <t>6.7</t>
  </si>
  <si>
    <t>Le service numérique se limite-t-il au chargement des composants utilisés au sein des bibliothèques lorsque cela est possible ?</t>
  </si>
  <si>
    <t>6.8</t>
  </si>
  <si>
    <t>Le service numérique évite-t-il de déclencher le chargement de ressources et de contenus inutilisés pour chaque fonctionnalité ?</t>
  </si>
  <si>
    <t>6.9</t>
  </si>
  <si>
    <t>Le service numérique utilise-t-il un stockage côté client de certaines ressources afin d'éviter des échanges réseaux inutiles ?</t>
  </si>
  <si>
    <t>6.10</t>
  </si>
  <si>
    <t>Le service numérique restreint-il l'usage des capteurs des terminaux utilisateur au besoin du service plutôt qu'en permanence ?</t>
  </si>
  <si>
    <t>6.11</t>
  </si>
  <si>
    <t>Le service numérique héberge-t-il les ressources statiques transférées dont il est l'émetteur sur un même domaine ?</t>
  </si>
  <si>
    <t>7.1</t>
  </si>
  <si>
    <t>Backend</t>
  </si>
  <si>
    <t>Le service numérique a-t-il recours à un système de cache serveur pour les données les plus utilisées ?</t>
  </si>
  <si>
    <t>7.2</t>
  </si>
  <si>
    <t>Le service numérique est-il configuré pour transmettre depuis le serveur des contenus compressés au client qui les accepte ?</t>
  </si>
  <si>
    <t>7.3</t>
  </si>
  <si>
    <t>Le service numérique définit-il des durées de conservation sur les données et documents qui le nécessitent ?</t>
  </si>
  <si>
    <t>7.4</t>
  </si>
  <si>
    <t>Le service numérique archive-t-il ou supprime-t-il les données et documents après expiration de leur durée de conservation ?</t>
  </si>
  <si>
    <t>7.5</t>
  </si>
  <si>
    <t>Le service numérique informe-t-il l'utilisateur d'un traitement en cours en arrière-plan ?</t>
  </si>
  <si>
    <t>8.1</t>
  </si>
  <si>
    <t>Hébergement</t>
  </si>
  <si>
    <t>Le service numérique utilise-t-il un hébergement signataire du Code de Conduite européen sur les Datacentres ?</t>
  </si>
  <si>
    <t>8.2</t>
  </si>
  <si>
    <t>Le service numérique utilise-t-il un hébergement ayant une démarche de réduction de son impact écologique ?</t>
  </si>
  <si>
    <t>8.3</t>
  </si>
  <si>
    <t>Le service numérique utilise-t-il un hébergement qui fournit une politique de gestion durable des équipements ?</t>
  </si>
  <si>
    <t>8.4</t>
  </si>
  <si>
    <t>Le service numérique utilise-t-il un hébergement qui fournit des indicateurs d'impacts environnementaux liés à son activité ?</t>
  </si>
  <si>
    <t>8.5</t>
  </si>
  <si>
    <t>Le service numérique utilise-t-il un hébergement dont le PUE (Power Usage Effectiveness) est communiqué ?</t>
  </si>
  <si>
    <t>8.6</t>
  </si>
  <si>
    <t>Le service numérique utilise-t-il un hébergement dont son WUE (Water Usage Effectiveness) est communiqué ?</t>
  </si>
  <si>
    <t>8.7</t>
  </si>
  <si>
    <t>Le service numérique utilise-t-il un hébergement dont la consommation d'électricité est majoritairement d'origine renouvelable ?</t>
  </si>
  <si>
    <t>8.8</t>
  </si>
  <si>
    <t>Le service numérique utilise-t-il un hébergement dont la localisation géographique est en cohérence avec celle de ses utilisateurs et de ses activités ?</t>
  </si>
  <si>
    <t>8.9</t>
  </si>
  <si>
    <t>Le service numérique héberge-t-il de façon distincte les données « chaudes » et « froides » ?</t>
  </si>
  <si>
    <t>8.10</t>
  </si>
  <si>
    <t>Le service numérique duplique-t-il les données uniquement lorsque cela est nécessaire ?</t>
  </si>
  <si>
    <t>8.11</t>
  </si>
  <si>
    <t>Le service numérique utilise-t-il une redondance uniquement lorsque cela est nécessaire ?</t>
  </si>
  <si>
    <t>8.12</t>
  </si>
  <si>
    <t>Le service numérique utilise-t-il un hébergement qui récupère la chaleur fatale produite par les serveurs ?</t>
  </si>
  <si>
    <t>Audit d'écoconception</t>
  </si>
  <si>
    <t>Conforme</t>
  </si>
  <si>
    <t>Non applicable</t>
  </si>
  <si>
    <t>Non conforme</t>
  </si>
  <si>
    <t>A évaluer</t>
  </si>
  <si>
    <t>UX / UI</t>
  </si>
  <si>
    <t>Note / 10</t>
  </si>
  <si>
    <t>Taux de conformité</t>
  </si>
  <si>
    <t>Thématique</t>
  </si>
  <si>
    <t>TAUX 
DE CONFORMITÉ</t>
  </si>
  <si>
    <t>Site Web : https://www.valdisere.wp.rc-prod.com/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</si>
</sst>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rgb="FF55C3D7"/>
      <name val="Calibri"/>
      <family val="2"/>
      <scheme val="minor"/>
    </font>
    <font>
      <sz val="20"/>
      <color rgb="FF55C3D7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rgb="FF55C3D7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D4D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55C3D7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" fillId="8" borderId="4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2" fontId="2" fillId="2" borderId="0" xfId="0" applyNumberFormat="1" applyFont="1" applyFill="1" applyAlignment="1">
      <alignment vertical="center"/>
    </xf>
    <xf numFmtId="0" fontId="11" fillId="2" borderId="0" xfId="0" applyFont="1" applyFill="1"/>
    <xf numFmtId="0" fontId="2" fillId="2" borderId="0" xfId="0" applyFont="1" applyFill="1"/>
    <xf numFmtId="9" fontId="11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vertical="center"/>
    </xf>
    <xf numFmtId="0" fontId="1" fillId="8" borderId="8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12" fillId="3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9" fontId="13" fillId="4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2" fontId="8" fillId="4" borderId="6" xfId="0" applyNumberFormat="1" applyFont="1" applyFill="1" applyBorder="1" applyAlignment="1">
      <alignment horizontal="center" vertical="center"/>
    </xf>
    <xf numFmtId="2" fontId="8" fillId="4" borderId="7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5C3D7"/>
      <color rgb="FFFFD4DF"/>
      <color rgb="FF5CD1E6"/>
      <color rgb="FF56C6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'Synthèse - SCORE'!$B$5:$B$12</c:f>
              <c:strCache>
                <c:ptCount val="8"/>
                <c:pt idx="0">
                  <c:v>Stratégie</c:v>
                </c:pt>
                <c:pt idx="1">
                  <c:v>Spécifications</c:v>
                </c:pt>
                <c:pt idx="2">
                  <c:v>Architecture</c:v>
                </c:pt>
                <c:pt idx="3">
                  <c:v>UX / UI</c:v>
                </c:pt>
                <c:pt idx="4">
                  <c:v>Contenus</c:v>
                </c:pt>
                <c:pt idx="5">
                  <c:v>Frontend</c:v>
                </c:pt>
                <c:pt idx="6">
                  <c:v>Backend</c:v>
                </c:pt>
                <c:pt idx="7">
                  <c:v>Hébergement</c:v>
                </c:pt>
              </c:strCache>
            </c:strRef>
          </c:cat>
          <c:val>
            <c:numRef>
              <c:f>'Synthèse - SCORE'!$C$5:$C$12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D1D0-0941-9651-FEED4AC7CC0C}"/>
            </c:ext>
          </c:extLst>
        </c:ser>
        <c:ser>
          <c:idx val="1"/>
          <c:order val="1"/>
          <c:spPr>
            <a:solidFill>
              <a:srgbClr val="55C3D7">
                <a:alpha val="49902"/>
              </a:srgbClr>
            </a:solidFill>
            <a:ln w="25400">
              <a:noFill/>
            </a:ln>
            <a:effectLst/>
          </c:spPr>
          <c:cat>
            <c:strRef>
              <c:f>'Synthèse - SCORE'!$B$5:$B$12</c:f>
              <c:strCache>
                <c:ptCount val="8"/>
                <c:pt idx="0">
                  <c:v>Stratégie</c:v>
                </c:pt>
                <c:pt idx="1">
                  <c:v>Spécifications</c:v>
                </c:pt>
                <c:pt idx="2">
                  <c:v>Architecture</c:v>
                </c:pt>
                <c:pt idx="3">
                  <c:v>UX / UI</c:v>
                </c:pt>
                <c:pt idx="4">
                  <c:v>Contenus</c:v>
                </c:pt>
                <c:pt idx="5">
                  <c:v>Frontend</c:v>
                </c:pt>
                <c:pt idx="6">
                  <c:v>Backend</c:v>
                </c:pt>
                <c:pt idx="7">
                  <c:v>Hébergement</c:v>
                </c:pt>
              </c:strCache>
            </c:strRef>
          </c:cat>
          <c:val>
            <c:numRef>
              <c:f>'Synthèse - SCORE'!$E$5:$E$12</c:f>
              <c:numCache>
                <c:formatCode>0.00</c:formatCode>
                <c:ptCount val="8"/>
                <c:pt idx="0">
                  <c:v>7.5</c:v>
                </c:pt>
                <c:pt idx="1">
                  <c:v>6</c:v>
                </c:pt>
                <c:pt idx="2">
                  <c:v>10</c:v>
                </c:pt>
                <c:pt idx="3">
                  <c:v>6.8000000000000007</c:v>
                </c:pt>
                <c:pt idx="4">
                  <c:v>10</c:v>
                </c:pt>
                <c:pt idx="5">
                  <c:v>7.3</c:v>
                </c:pt>
                <c:pt idx="6">
                  <c:v>6</c:v>
                </c:pt>
                <c:pt idx="7">
                  <c:v>8.2999999999999989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D0-0941-9651-FEED4AC7C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287808"/>
        <c:axId val="516976032"/>
      </c:radarChart>
      <c:catAx>
        <c:axId val="51728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6976032"/>
        <c:crosses val="autoZero"/>
        <c:auto val="1"/>
        <c:lblAlgn val="ctr"/>
        <c:lblOffset val="100"/>
        <c:noMultiLvlLbl val="0"/>
      </c:catAx>
      <c:valAx>
        <c:axId val="51697603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  <a:alpha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728780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'Grille - EVALUATION'!$H$86</c:f>
              <c:strCache>
                <c:ptCount val="1"/>
                <c:pt idx="0">
                  <c:v>Conforme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'Grille - EVALUATION'!$F$87:$F$94</c:f>
              <c:strCache>
                <c:ptCount val="8"/>
                <c:pt idx="0">
                  <c:v>Stratégie</c:v>
                </c:pt>
                <c:pt idx="1">
                  <c:v>Spécifications</c:v>
                </c:pt>
                <c:pt idx="2">
                  <c:v>Architecture</c:v>
                </c:pt>
                <c:pt idx="3">
                  <c:v>UX/UI</c:v>
                </c:pt>
                <c:pt idx="4">
                  <c:v>Contenus</c:v>
                </c:pt>
                <c:pt idx="5">
                  <c:v>Frontend</c:v>
                </c:pt>
                <c:pt idx="6">
                  <c:v>Backend</c:v>
                </c:pt>
                <c:pt idx="7">
                  <c:v>Hébergement</c:v>
                </c:pt>
              </c:strCache>
            </c:strRef>
          </c:cat>
          <c:val>
            <c:numRef>
              <c:f>'Grille - EVALUATION'!$H$87:$H$94</c:f>
              <c:numCache>
                <c:formatCode>General</c:formatCode>
                <c:ptCount val="8"/>
                <c:pt idx="0">
                  <c:v>8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9</c:v>
                </c:pt>
                <c:pt idx="5">
                  <c:v>7</c:v>
                </c:pt>
                <c:pt idx="6">
                  <c:v>2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5-744B-9D56-D102F253BB73}"/>
            </c:ext>
          </c:extLst>
        </c:ser>
        <c:ser>
          <c:idx val="2"/>
          <c:order val="1"/>
          <c:tx>
            <c:strRef>
              <c:f>'Grille - EVALUATION'!$I$86</c:f>
              <c:strCache>
                <c:ptCount val="1"/>
                <c:pt idx="0">
                  <c:v>Non conforme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'Grille - EVALUATION'!$F$87:$F$94</c:f>
              <c:strCache>
                <c:ptCount val="8"/>
                <c:pt idx="0">
                  <c:v>Stratégie</c:v>
                </c:pt>
                <c:pt idx="1">
                  <c:v>Spécifications</c:v>
                </c:pt>
                <c:pt idx="2">
                  <c:v>Architecture</c:v>
                </c:pt>
                <c:pt idx="3">
                  <c:v>UX/UI</c:v>
                </c:pt>
                <c:pt idx="4">
                  <c:v>Contenus</c:v>
                </c:pt>
                <c:pt idx="5">
                  <c:v>Frontend</c:v>
                </c:pt>
                <c:pt idx="6">
                  <c:v>Backend</c:v>
                </c:pt>
                <c:pt idx="7">
                  <c:v>Hébergement</c:v>
                </c:pt>
              </c:strCache>
            </c:strRef>
          </c:cat>
          <c:val>
            <c:numRef>
              <c:f>'Grille - EVALUATION'!$I$87:$I$94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5-744B-9D56-D102F253BB73}"/>
            </c:ext>
          </c:extLst>
        </c:ser>
        <c:ser>
          <c:idx val="3"/>
          <c:order val="2"/>
          <c:tx>
            <c:strRef>
              <c:f>'Grille - EVALUATION'!$J$86</c:f>
              <c:strCache>
                <c:ptCount val="1"/>
                <c:pt idx="0">
                  <c:v>Non applicable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'Grille - EVALUATION'!$F$87:$F$94</c:f>
              <c:strCache>
                <c:ptCount val="8"/>
                <c:pt idx="0">
                  <c:v>Stratégie</c:v>
                </c:pt>
                <c:pt idx="1">
                  <c:v>Spécifications</c:v>
                </c:pt>
                <c:pt idx="2">
                  <c:v>Architecture</c:v>
                </c:pt>
                <c:pt idx="3">
                  <c:v>UX/UI</c:v>
                </c:pt>
                <c:pt idx="4">
                  <c:v>Contenus</c:v>
                </c:pt>
                <c:pt idx="5">
                  <c:v>Frontend</c:v>
                </c:pt>
                <c:pt idx="6">
                  <c:v>Backend</c:v>
                </c:pt>
                <c:pt idx="7">
                  <c:v>Hébergement</c:v>
                </c:pt>
              </c:strCache>
            </c:strRef>
          </c:cat>
          <c:val>
            <c:numRef>
              <c:f>'Grille - EVALUATION'!$J$87:$J$94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5-744B-9D56-D102F253BB73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7238976"/>
        <c:axId val="687240624"/>
      </c:barChart>
      <c:catAx>
        <c:axId val="68723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7240624"/>
        <c:crosses val="autoZero"/>
        <c:auto val="1"/>
        <c:lblAlgn val="ctr"/>
        <c:lblOffset val="100"/>
        <c:noMultiLvlLbl val="0"/>
      </c:catAx>
      <c:valAx>
        <c:axId val="68724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723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291649255433"/>
          <c:y val="0.96403640083020015"/>
          <c:w val="0.29423909983403412"/>
          <c:h val="3.59636340790671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292100</xdr:rowOff>
    </xdr:from>
    <xdr:to>
      <xdr:col>1</xdr:col>
      <xdr:colOff>732629</xdr:colOff>
      <xdr:row>2</xdr:row>
      <xdr:rowOff>125941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F04D378-A2BA-504A-8CB6-1BB2C9165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292100"/>
          <a:ext cx="618329" cy="595841"/>
        </a:xfrm>
        <a:prstGeom prst="rect">
          <a:avLst/>
        </a:prstGeom>
      </xdr:spPr>
    </xdr:pic>
    <xdr:clientData/>
  </xdr:twoCellAnchor>
  <xdr:twoCellAnchor>
    <xdr:from>
      <xdr:col>0</xdr:col>
      <xdr:colOff>321734</xdr:colOff>
      <xdr:row>15</xdr:row>
      <xdr:rowOff>196850</xdr:rowOff>
    </xdr:from>
    <xdr:to>
      <xdr:col>7</xdr:col>
      <xdr:colOff>63499</xdr:colOff>
      <xdr:row>49</xdr:row>
      <xdr:rowOff>76200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ECC92340-BE65-C242-B431-3A8AAF1A94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116417</xdr:colOff>
      <xdr:row>0</xdr:row>
      <xdr:rowOff>285750</xdr:rowOff>
    </xdr:from>
    <xdr:to>
      <xdr:col>1</xdr:col>
      <xdr:colOff>734746</xdr:colOff>
      <xdr:row>2</xdr:row>
      <xdr:rowOff>119591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7CD1FD1-288B-014F-AB56-9B6A085ED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4" y="285750"/>
          <a:ext cx="618329" cy="595841"/>
        </a:xfrm>
        <a:prstGeom prst="rect">
          <a:avLst/>
        </a:prstGeom>
      </xdr:spPr>
    </xdr:pic>
    <xdr:clientData/>
  </xdr:twoCellAnchor>
  <xdr:twoCellAnchor>
    <xdr:from>
      <xdr:col>0</xdr:col>
      <xdr:colOff>820209</xdr:colOff>
      <xdr:row>85</xdr:row>
      <xdr:rowOff>301889</xdr:rowOff>
    </xdr:from>
    <xdr:to>
      <xdr:col>3</xdr:col>
      <xdr:colOff>9564688</xdr:colOff>
      <xdr:row>115</xdr:row>
      <xdr:rowOff>185208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44A0F49-4A9B-44A2-9996-B92D31205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99576-E19A-CD4B-A2FA-14577BC0054B}">
  <sheetPr>
    <tabColor rgb="FFFF0000"/>
  </sheetPr>
  <dimension ref="B1:M13"/>
  <sheetViews>
    <sheetView zoomScaleNormal="100" workbookViewId="0">
      <selection activeCell="G13" sqref="G13"/>
    </sheetView>
  </sheetViews>
  <sheetFormatPr baseColWidth="10" defaultColWidth="10.875" defaultRowHeight="15.75" x14ac:dyDescent="0.25"/>
  <cols>
    <col min="1" max="2" width="11" style="1" customWidth="1"/>
    <col min="3" max="3" width="16.875" style="1" customWidth="1"/>
    <col min="4" max="5" width="28.625" style="1" customWidth="1"/>
    <col min="6" max="6" width="4.125" style="1" customWidth="1"/>
    <col min="7" max="7" width="27.375" style="1" customWidth="1"/>
    <col min="8" max="8" width="27.375" style="1" bestFit="1" customWidth="1"/>
    <col min="9" max="9" width="10.875" style="1" customWidth="1"/>
    <col min="10" max="10" width="7.5" style="1" bestFit="1" customWidth="1"/>
    <col min="11" max="11" width="22.125" style="1" bestFit="1" customWidth="1"/>
    <col min="12" max="12" width="7.375" style="1" bestFit="1" customWidth="1"/>
    <col min="13" max="13" width="12.375" style="1" bestFit="1" customWidth="1"/>
    <col min="14" max="14" width="5.875" style="1" bestFit="1" customWidth="1"/>
    <col min="15" max="16384" width="10.875" style="1"/>
  </cols>
  <sheetData>
    <row r="1" spans="2:13" ht="30" customHeight="1" x14ac:dyDescent="0.25">
      <c r="C1" s="5" t="s">
        <v>182</v>
      </c>
      <c r="G1" s="9"/>
    </row>
    <row r="2" spans="2:13" ht="30" customHeight="1" x14ac:dyDescent="0.25">
      <c r="C2" s="6" t="s">
        <v>4</v>
      </c>
    </row>
    <row r="3" spans="2:13" ht="30" customHeight="1" x14ac:dyDescent="0.25"/>
    <row r="4" spans="2:13" ht="30" customHeight="1" thickBot="1" x14ac:dyDescent="0.45">
      <c r="D4" s="7" t="s">
        <v>3</v>
      </c>
      <c r="E4" s="16" t="s">
        <v>178</v>
      </c>
      <c r="J4" s="11"/>
      <c r="K4" s="12"/>
      <c r="L4" s="13"/>
      <c r="M4" s="12"/>
    </row>
    <row r="5" spans="2:13" ht="24" customHeight="1" x14ac:dyDescent="0.25">
      <c r="B5" s="40" t="s">
        <v>8</v>
      </c>
      <c r="C5" s="41"/>
      <c r="D5" s="3">
        <f>COUNTA('Grille - EVALUATION'!C5:C16)</f>
        <v>12</v>
      </c>
      <c r="E5" s="30">
        <f>'Grille - EVALUATION'!K87*10</f>
        <v>7.5</v>
      </c>
      <c r="G5" s="33" t="s">
        <v>181</v>
      </c>
      <c r="H5" s="36" t="str">
        <f>'Grille - EVALUATION'!E84</f>
        <v>77%</v>
      </c>
    </row>
    <row r="6" spans="2:13" ht="24" customHeight="1" x14ac:dyDescent="0.25">
      <c r="B6" s="40" t="s">
        <v>33</v>
      </c>
      <c r="C6" s="41"/>
      <c r="D6" s="3">
        <f>COUNTA('Grille - EVALUATION'!C17:C21)</f>
        <v>5</v>
      </c>
      <c r="E6" s="30">
        <f>'Grille - EVALUATION'!K88*10</f>
        <v>6</v>
      </c>
      <c r="G6" s="34"/>
      <c r="H6" s="37"/>
    </row>
    <row r="7" spans="2:13" ht="24" customHeight="1" x14ac:dyDescent="0.25">
      <c r="B7" s="40" t="s">
        <v>44</v>
      </c>
      <c r="C7" s="41"/>
      <c r="D7" s="3">
        <f>COUNTA('Grille - EVALUATION'!C22:C27)</f>
        <v>6</v>
      </c>
      <c r="E7" s="30">
        <f>'Grille - EVALUATION'!K89*10</f>
        <v>10</v>
      </c>
      <c r="G7" s="34"/>
      <c r="H7" s="37"/>
    </row>
    <row r="8" spans="2:13" ht="24" customHeight="1" x14ac:dyDescent="0.25">
      <c r="B8" s="24" t="s">
        <v>177</v>
      </c>
      <c r="C8" s="17"/>
      <c r="D8" s="17">
        <f>COUNTA('Grille - EVALUATION'!C28:C46)</f>
        <v>19</v>
      </c>
      <c r="E8" s="30">
        <f>'Grille - EVALUATION'!K90*10</f>
        <v>6.8000000000000007</v>
      </c>
      <c r="G8" s="34"/>
      <c r="H8" s="37"/>
    </row>
    <row r="9" spans="2:13" ht="24" customHeight="1" thickBot="1" x14ac:dyDescent="0.3">
      <c r="B9" s="40" t="s">
        <v>5</v>
      </c>
      <c r="C9" s="41"/>
      <c r="D9" s="3">
        <f>COUNTA('Grille - EVALUATION'!C47:C55)</f>
        <v>9</v>
      </c>
      <c r="E9" s="30">
        <f>'Grille - EVALUATION'!K91*10</f>
        <v>10</v>
      </c>
      <c r="G9" s="35"/>
      <c r="H9" s="38"/>
    </row>
    <row r="10" spans="2:13" ht="24" customHeight="1" x14ac:dyDescent="0.25">
      <c r="B10" s="18" t="s">
        <v>114</v>
      </c>
      <c r="C10" s="19"/>
      <c r="D10" s="3">
        <f>COUNTA('Grille - EVALUATION'!C56:C66)</f>
        <v>11</v>
      </c>
      <c r="E10" s="30">
        <f>'Grille - EVALUATION'!K92*10</f>
        <v>7.3</v>
      </c>
      <c r="G10" s="25"/>
      <c r="H10" s="26"/>
    </row>
    <row r="11" spans="2:13" ht="24" customHeight="1" x14ac:dyDescent="0.25">
      <c r="B11" s="18" t="s">
        <v>137</v>
      </c>
      <c r="C11" s="19"/>
      <c r="D11" s="3">
        <f>COUNTA('Grille - EVALUATION'!C67:C71)</f>
        <v>5</v>
      </c>
      <c r="E11" s="30">
        <f>'Grille - EVALUATION'!K93*10</f>
        <v>6</v>
      </c>
      <c r="G11" s="25"/>
      <c r="H11" s="26"/>
    </row>
    <row r="12" spans="2:13" ht="24" customHeight="1" x14ac:dyDescent="0.25">
      <c r="B12" s="18" t="s">
        <v>148</v>
      </c>
      <c r="C12" s="19"/>
      <c r="D12" s="3">
        <f>COUNTA('Grille - EVALUATION'!C72:C83)</f>
        <v>12</v>
      </c>
      <c r="E12" s="30">
        <f>'Grille - EVALUATION'!K94*10</f>
        <v>8.2999999999999989</v>
      </c>
      <c r="G12" s="25"/>
      <c r="H12" s="26"/>
    </row>
    <row r="13" spans="2:13" ht="30" customHeight="1" x14ac:dyDescent="0.25">
      <c r="B13" s="39" t="s">
        <v>2</v>
      </c>
      <c r="C13" s="39"/>
      <c r="D13" s="4">
        <f>SUM(D5:D12)</f>
        <v>79</v>
      </c>
      <c r="E13" s="10"/>
      <c r="G13" s="14"/>
      <c r="H13" s="15"/>
    </row>
  </sheetData>
  <mergeCells count="7">
    <mergeCell ref="G5:G9"/>
    <mergeCell ref="H5:H9"/>
    <mergeCell ref="B13:C13"/>
    <mergeCell ref="B5:C5"/>
    <mergeCell ref="B6:C6"/>
    <mergeCell ref="B7:C7"/>
    <mergeCell ref="B9:C9"/>
  </mergeCells>
  <phoneticPr fontId="4" type="noConversion"/>
  <dataValidations count="1">
    <dataValidation type="list" allowBlank="1" showInputMessage="1" showErrorMessage="1" sqref="H1" xr:uid="{4772BD0A-B935-C24C-BDDA-67F6CCB476D3}">
      <formula1>"Communauté de communes, Destination touristique"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7B92E-5813-4445-B64B-42336207B185}">
  <sheetPr>
    <tabColor rgb="FF55C3D7"/>
  </sheetPr>
  <dimension ref="B1:K94"/>
  <sheetViews>
    <sheetView tabSelected="1" topLeftCell="D1" zoomScale="90" zoomScaleNormal="90" workbookViewId="0">
      <selection activeCell="E3" sqref="E3"/>
    </sheetView>
  </sheetViews>
  <sheetFormatPr baseColWidth="10" defaultColWidth="10.875" defaultRowHeight="15.75" x14ac:dyDescent="0.25"/>
  <cols>
    <col min="1" max="2" width="11" style="1" customWidth="1"/>
    <col min="3" max="3" width="20.875" style="1" customWidth="1"/>
    <col min="4" max="4" width="166.5" style="1" bestFit="1" customWidth="1"/>
    <col min="5" max="5" width="17.625" style="1" customWidth="1"/>
    <col min="6" max="6" width="15.375" style="1" customWidth="1"/>
    <col min="7" max="7" width="17.125" style="1" customWidth="1"/>
    <col min="8" max="9" width="14.625" style="1" customWidth="1"/>
    <col min="10" max="10" width="15.875" style="1" bestFit="1" customWidth="1"/>
    <col min="11" max="11" width="22" style="1" customWidth="1"/>
    <col min="12" max="16384" width="10.875" style="1"/>
  </cols>
  <sheetData>
    <row r="1" spans="2:10" ht="30" customHeight="1" x14ac:dyDescent="0.25">
      <c r="C1" s="5" t="s">
        <v>182</v>
      </c>
    </row>
    <row r="2" spans="2:10" ht="30" customHeight="1" x14ac:dyDescent="0.25">
      <c r="C2" s="6" t="s">
        <v>172</v>
      </c>
    </row>
    <row r="3" spans="2:10" ht="30" customHeight="1" x14ac:dyDescent="0.25"/>
    <row r="4" spans="2:10" ht="30" customHeight="1" x14ac:dyDescent="0.25">
      <c r="B4" s="8" t="s">
        <v>0</v>
      </c>
      <c r="C4" s="8" t="s">
        <v>180</v>
      </c>
      <c r="D4" s="8" t="s">
        <v>1</v>
      </c>
      <c r="E4" s="8" t="s">
        <v>6</v>
      </c>
      <c r="G4" s="8" t="s">
        <v>176</v>
      </c>
      <c r="H4" s="8" t="s">
        <v>173</v>
      </c>
      <c r="I4" s="8" t="s">
        <v>175</v>
      </c>
      <c r="J4" s="8" t="s">
        <v>174</v>
      </c>
    </row>
    <row r="5" spans="2:10" ht="20.100000000000001" customHeight="1" x14ac:dyDescent="0.25">
      <c r="B5" s="2" t="s">
        <v>7</v>
      </c>
      <c r="C5" s="2" t="s">
        <v>8</v>
      </c>
      <c r="D5" s="3" t="s">
        <v>9</v>
      </c>
      <c r="E5" s="21" t="s">
        <v>173</v>
      </c>
      <c r="G5" s="20">
        <f>IF(E5="A évaluer",1,0)</f>
        <v>0</v>
      </c>
      <c r="H5" s="20">
        <f>IF(E5="Conforme",1,0)</f>
        <v>1</v>
      </c>
      <c r="I5" s="20">
        <f>IF(E5="Non conforme",1,0)</f>
        <v>0</v>
      </c>
      <c r="J5" s="20">
        <f>IF(E5="Non applicable",1,0)</f>
        <v>0</v>
      </c>
    </row>
    <row r="6" spans="2:10" ht="20.100000000000001" customHeight="1" x14ac:dyDescent="0.25">
      <c r="B6" s="2" t="s">
        <v>10</v>
      </c>
      <c r="C6" s="2" t="s">
        <v>8</v>
      </c>
      <c r="D6" s="3" t="s">
        <v>11</v>
      </c>
      <c r="E6" s="21" t="s">
        <v>173</v>
      </c>
      <c r="G6" s="20">
        <f>IF(E6="A évaluer",1,0)</f>
        <v>0</v>
      </c>
      <c r="H6" s="20">
        <f>IF(E6="Conforme",1,0)</f>
        <v>1</v>
      </c>
      <c r="I6" s="20">
        <f>IF(E6="Non conforme",1,0)</f>
        <v>0</v>
      </c>
      <c r="J6" s="20">
        <f>IF(E6="Non applicable",1,0)</f>
        <v>0</v>
      </c>
    </row>
    <row r="7" spans="2:10" ht="20.100000000000001" customHeight="1" x14ac:dyDescent="0.25">
      <c r="B7" s="2" t="s">
        <v>12</v>
      </c>
      <c r="C7" s="2" t="s">
        <v>8</v>
      </c>
      <c r="D7" s="3" t="s">
        <v>13</v>
      </c>
      <c r="E7" s="21" t="s">
        <v>173</v>
      </c>
      <c r="G7" s="20">
        <f>IF(E7="A évaluer",1,0)</f>
        <v>0</v>
      </c>
      <c r="H7" s="20">
        <f>IF(E7="Conforme",1,0)</f>
        <v>1</v>
      </c>
      <c r="I7" s="20">
        <f>IF(E7="Non conforme",1,0)</f>
        <v>0</v>
      </c>
      <c r="J7" s="20">
        <f>IF(E7="Non applicable",1,0)</f>
        <v>0</v>
      </c>
    </row>
    <row r="8" spans="2:10" x14ac:dyDescent="0.25">
      <c r="B8" s="2" t="s">
        <v>14</v>
      </c>
      <c r="C8" s="2" t="s">
        <v>8</v>
      </c>
      <c r="D8" s="3" t="s">
        <v>15</v>
      </c>
      <c r="E8" s="21" t="s">
        <v>173</v>
      </c>
      <c r="G8" s="20">
        <f>IF(E8="A évaluer",1,0)</f>
        <v>0</v>
      </c>
      <c r="H8" s="20">
        <f>IF(E8="Conforme",1,0)</f>
        <v>1</v>
      </c>
      <c r="I8" s="20">
        <f>IF(E8="Non conforme",1,0)</f>
        <v>0</v>
      </c>
      <c r="J8" s="20">
        <f>IF(E8="Non applicable",1,0)</f>
        <v>0</v>
      </c>
    </row>
    <row r="9" spans="2:10" ht="20.100000000000001" customHeight="1" x14ac:dyDescent="0.25">
      <c r="B9" s="2" t="s">
        <v>16</v>
      </c>
      <c r="C9" s="2" t="s">
        <v>8</v>
      </c>
      <c r="D9" s="3" t="s">
        <v>17</v>
      </c>
      <c r="E9" s="21" t="s">
        <v>173</v>
      </c>
      <c r="G9" s="20">
        <f>IF(E9="A évaluer",1,0)</f>
        <v>0</v>
      </c>
      <c r="H9" s="20">
        <f>IF(E9="Conforme",1,0)</f>
        <v>1</v>
      </c>
      <c r="I9" s="20">
        <f>IF(E9="Non conforme",1,0)</f>
        <v>0</v>
      </c>
      <c r="J9" s="20">
        <f>IF(E9="Non applicable",1,0)</f>
        <v>0</v>
      </c>
    </row>
    <row r="10" spans="2:10" x14ac:dyDescent="0.25">
      <c r="B10" s="2" t="s">
        <v>18</v>
      </c>
      <c r="C10" s="2" t="s">
        <v>8</v>
      </c>
      <c r="D10" s="3" t="s">
        <v>19</v>
      </c>
      <c r="E10" s="32" t="s">
        <v>175</v>
      </c>
      <c r="G10" s="20">
        <f>IF(E10="A évaluer",1,0)</f>
        <v>0</v>
      </c>
      <c r="H10" s="20">
        <f>IF(E10="Conforme",1,0)</f>
        <v>0</v>
      </c>
      <c r="I10" s="20">
        <f>IF(E10="Non conforme",1,0)</f>
        <v>1</v>
      </c>
      <c r="J10" s="20">
        <f>IF(E10="Non applicable",1,0)</f>
        <v>0</v>
      </c>
    </row>
    <row r="11" spans="2:10" ht="20.100000000000001" customHeight="1" x14ac:dyDescent="0.25">
      <c r="B11" s="2" t="s">
        <v>20</v>
      </c>
      <c r="C11" s="2" t="s">
        <v>8</v>
      </c>
      <c r="D11" s="3" t="s">
        <v>21</v>
      </c>
      <c r="E11" s="21" t="s">
        <v>173</v>
      </c>
      <c r="G11" s="20">
        <f>IF(E11="A évaluer",1,0)</f>
        <v>0</v>
      </c>
      <c r="H11" s="20">
        <f>IF(E11="Conforme",1,0)</f>
        <v>1</v>
      </c>
      <c r="I11" s="20">
        <f>IF(E11="Non conforme",1,0)</f>
        <v>0</v>
      </c>
      <c r="J11" s="20">
        <f>IF(E11="Non applicable",1,0)</f>
        <v>0</v>
      </c>
    </row>
    <row r="12" spans="2:10" x14ac:dyDescent="0.25">
      <c r="B12" s="2" t="s">
        <v>22</v>
      </c>
      <c r="C12" s="2" t="s">
        <v>8</v>
      </c>
      <c r="D12" s="3" t="s">
        <v>23</v>
      </c>
      <c r="E12" s="21" t="s">
        <v>173</v>
      </c>
      <c r="G12" s="20">
        <f>IF(E12="A évaluer",1,0)</f>
        <v>0</v>
      </c>
      <c r="H12" s="20">
        <f>IF(E12="Conforme",1,0)</f>
        <v>1</v>
      </c>
      <c r="I12" s="20">
        <f>IF(E12="Non conforme",1,0)</f>
        <v>0</v>
      </c>
      <c r="J12" s="20">
        <f>IF(E12="Non applicable",1,0)</f>
        <v>0</v>
      </c>
    </row>
    <row r="13" spans="2:10" x14ac:dyDescent="0.25">
      <c r="B13" s="2" t="s">
        <v>24</v>
      </c>
      <c r="C13" s="2" t="s">
        <v>8</v>
      </c>
      <c r="D13" s="3" t="s">
        <v>25</v>
      </c>
      <c r="E13" s="21" t="s">
        <v>175</v>
      </c>
      <c r="G13" s="20">
        <f>IF(E13="A évaluer",1,0)</f>
        <v>0</v>
      </c>
      <c r="H13" s="20">
        <f>IF(E13="Conforme",1,0)</f>
        <v>0</v>
      </c>
      <c r="I13" s="20">
        <f>IF(E13="Non conforme",1,0)</f>
        <v>1</v>
      </c>
      <c r="J13" s="20">
        <f>IF(E13="Non applicable",1,0)</f>
        <v>0</v>
      </c>
    </row>
    <row r="14" spans="2:10" ht="20.100000000000001" customHeight="1" x14ac:dyDescent="0.25">
      <c r="B14" s="2" t="s">
        <v>26</v>
      </c>
      <c r="C14" s="2" t="s">
        <v>8</v>
      </c>
      <c r="D14" s="3" t="s">
        <v>27</v>
      </c>
      <c r="E14" s="32" t="s">
        <v>175</v>
      </c>
      <c r="G14" s="20">
        <f>IF(E14="A évaluer",1,0)</f>
        <v>0</v>
      </c>
      <c r="H14" s="20">
        <f>IF(E14="Conforme",1,0)</f>
        <v>0</v>
      </c>
      <c r="I14" s="20">
        <f>IF(E14="Non conforme",1,0)</f>
        <v>1</v>
      </c>
      <c r="J14" s="20">
        <f>IF(E14="Non applicable",1,0)</f>
        <v>0</v>
      </c>
    </row>
    <row r="15" spans="2:10" ht="20.100000000000001" customHeight="1" x14ac:dyDescent="0.25">
      <c r="B15" s="2" t="s">
        <v>28</v>
      </c>
      <c r="C15" s="2" t="s">
        <v>8</v>
      </c>
      <c r="D15" s="3" t="s">
        <v>29</v>
      </c>
      <c r="E15" s="21" t="s">
        <v>174</v>
      </c>
      <c r="G15" s="20">
        <f>IF(E15="A évaluer",1,0)</f>
        <v>0</v>
      </c>
      <c r="H15" s="20">
        <f>IF(E15="Conforme",1,0)</f>
        <v>0</v>
      </c>
      <c r="I15" s="20">
        <f>IF(E15="Non conforme",1,0)</f>
        <v>0</v>
      </c>
      <c r="J15" s="20">
        <f>IF(E15="Non applicable",1,0)</f>
        <v>1</v>
      </c>
    </row>
    <row r="16" spans="2:10" ht="20.100000000000001" customHeight="1" x14ac:dyDescent="0.25">
      <c r="B16" s="2" t="s">
        <v>30</v>
      </c>
      <c r="C16" s="2" t="s">
        <v>8</v>
      </c>
      <c r="D16" s="3" t="s">
        <v>31</v>
      </c>
      <c r="E16" s="21" t="s">
        <v>173</v>
      </c>
      <c r="G16" s="20">
        <f>IF(E16="A évaluer",1,0)</f>
        <v>0</v>
      </c>
      <c r="H16" s="20">
        <f>IF(E16="Conforme",1,0)</f>
        <v>1</v>
      </c>
      <c r="I16" s="20">
        <f>IF(E16="Non conforme",1,0)</f>
        <v>0</v>
      </c>
      <c r="J16" s="20">
        <f>IF(E16="Non applicable",1,0)</f>
        <v>0</v>
      </c>
    </row>
    <row r="17" spans="2:10" ht="20.100000000000001" customHeight="1" x14ac:dyDescent="0.25">
      <c r="B17" s="2" t="s">
        <v>32</v>
      </c>
      <c r="C17" s="2" t="s">
        <v>33</v>
      </c>
      <c r="D17" s="3" t="s">
        <v>34</v>
      </c>
      <c r="E17" s="21" t="s">
        <v>173</v>
      </c>
      <c r="G17" s="20">
        <f>IF(E17="A évaluer",1,0)</f>
        <v>0</v>
      </c>
      <c r="H17" s="20">
        <f>IF(E17="Conforme",1,0)</f>
        <v>1</v>
      </c>
      <c r="I17" s="20">
        <f>IF(E17="Non conforme",1,0)</f>
        <v>0</v>
      </c>
      <c r="J17" s="20">
        <f>IF(E17="Non applicable",1,0)</f>
        <v>0</v>
      </c>
    </row>
    <row r="18" spans="2:10" ht="20.100000000000001" customHeight="1" x14ac:dyDescent="0.25">
      <c r="B18" s="2" t="s">
        <v>35</v>
      </c>
      <c r="C18" s="2" t="s">
        <v>33</v>
      </c>
      <c r="D18" s="3" t="s">
        <v>36</v>
      </c>
      <c r="E18" s="21" t="s">
        <v>173</v>
      </c>
      <c r="G18" s="20">
        <f>IF(E18="A évaluer",1,0)</f>
        <v>0</v>
      </c>
      <c r="H18" s="20">
        <f>IF(E18="Conforme",1,0)</f>
        <v>1</v>
      </c>
      <c r="I18" s="20">
        <f>IF(E18="Non conforme",1,0)</f>
        <v>0</v>
      </c>
      <c r="J18" s="20">
        <f>IF(E18="Non applicable",1,0)</f>
        <v>0</v>
      </c>
    </row>
    <row r="19" spans="2:10" ht="20.100000000000001" customHeight="1" x14ac:dyDescent="0.25">
      <c r="B19" s="2" t="s">
        <v>37</v>
      </c>
      <c r="C19" s="2" t="s">
        <v>33</v>
      </c>
      <c r="D19" s="3" t="s">
        <v>38</v>
      </c>
      <c r="E19" s="21" t="s">
        <v>173</v>
      </c>
      <c r="G19" s="20">
        <f>IF(E19="A évaluer",1,0)</f>
        <v>0</v>
      </c>
      <c r="H19" s="20">
        <f>IF(E19="Conforme",1,0)</f>
        <v>1</v>
      </c>
      <c r="I19" s="20">
        <f>IF(E19="Non conforme",1,0)</f>
        <v>0</v>
      </c>
      <c r="J19" s="20">
        <f>IF(E19="Non applicable",1,0)</f>
        <v>0</v>
      </c>
    </row>
    <row r="20" spans="2:10" x14ac:dyDescent="0.25">
      <c r="B20" s="2" t="s">
        <v>39</v>
      </c>
      <c r="C20" s="2" t="s">
        <v>33</v>
      </c>
      <c r="D20" s="3" t="s">
        <v>40</v>
      </c>
      <c r="E20" s="32" t="s">
        <v>175</v>
      </c>
      <c r="G20" s="20">
        <f>IF(E20="A évaluer",1,0)</f>
        <v>0</v>
      </c>
      <c r="H20" s="20">
        <f>IF(E20="Conforme",1,0)</f>
        <v>0</v>
      </c>
      <c r="I20" s="20">
        <f>IF(E20="Non conforme",1,0)</f>
        <v>1</v>
      </c>
      <c r="J20" s="20">
        <f>IF(E20="Non applicable",1,0)</f>
        <v>0</v>
      </c>
    </row>
    <row r="21" spans="2:10" x14ac:dyDescent="0.25">
      <c r="B21" s="2" t="s">
        <v>41</v>
      </c>
      <c r="C21" s="2" t="s">
        <v>33</v>
      </c>
      <c r="D21" s="3" t="s">
        <v>42</v>
      </c>
      <c r="E21" s="32" t="s">
        <v>175</v>
      </c>
      <c r="G21" s="20">
        <f>IF(E21="A évaluer",1,0)</f>
        <v>0</v>
      </c>
      <c r="H21" s="20">
        <f>IF(E21="Conforme",1,0)</f>
        <v>0</v>
      </c>
      <c r="I21" s="20">
        <f>IF(E21="Non conforme",1,0)</f>
        <v>1</v>
      </c>
      <c r="J21" s="20">
        <f>IF(E21="Non applicable",1,0)</f>
        <v>0</v>
      </c>
    </row>
    <row r="22" spans="2:10" ht="20.100000000000001" customHeight="1" x14ac:dyDescent="0.25">
      <c r="B22" s="2" t="s">
        <v>43</v>
      </c>
      <c r="C22" s="2" t="s">
        <v>44</v>
      </c>
      <c r="D22" s="3" t="s">
        <v>45</v>
      </c>
      <c r="E22" s="21" t="s">
        <v>173</v>
      </c>
      <c r="G22" s="20">
        <f>IF(E22="A évaluer",1,0)</f>
        <v>0</v>
      </c>
      <c r="H22" s="20">
        <f>IF(E22="Conforme",1,0)</f>
        <v>1</v>
      </c>
      <c r="I22" s="20">
        <f>IF(E22="Non conforme",1,0)</f>
        <v>0</v>
      </c>
      <c r="J22" s="20">
        <f>IF(E22="Non applicable",1,0)</f>
        <v>0</v>
      </c>
    </row>
    <row r="23" spans="2:10" x14ac:dyDescent="0.25">
      <c r="B23" s="2" t="s">
        <v>46</v>
      </c>
      <c r="C23" s="2" t="s">
        <v>44</v>
      </c>
      <c r="D23" s="3" t="s">
        <v>47</v>
      </c>
      <c r="E23" s="21" t="s">
        <v>174</v>
      </c>
      <c r="G23" s="20">
        <f>IF(E23="A évaluer",1,0)</f>
        <v>0</v>
      </c>
      <c r="H23" s="20">
        <f>IF(E23="Conforme",1,0)</f>
        <v>0</v>
      </c>
      <c r="I23" s="20">
        <f>IF(E23="Non conforme",1,0)</f>
        <v>0</v>
      </c>
      <c r="J23" s="20">
        <f>IF(E23="Non applicable",1,0)</f>
        <v>1</v>
      </c>
    </row>
    <row r="24" spans="2:10" ht="20.100000000000001" customHeight="1" x14ac:dyDescent="0.25">
      <c r="B24" s="2" t="s">
        <v>48</v>
      </c>
      <c r="C24" s="2" t="s">
        <v>44</v>
      </c>
      <c r="D24" s="3" t="s">
        <v>49</v>
      </c>
      <c r="E24" s="21" t="s">
        <v>173</v>
      </c>
      <c r="G24" s="20">
        <f>IF(E24="A évaluer",1,0)</f>
        <v>0</v>
      </c>
      <c r="H24" s="20">
        <f>IF(E24="Conforme",1,0)</f>
        <v>1</v>
      </c>
      <c r="I24" s="20">
        <f>IF(E24="Non conforme",1,0)</f>
        <v>0</v>
      </c>
      <c r="J24" s="20">
        <f>IF(E24="Non applicable",1,0)</f>
        <v>0</v>
      </c>
    </row>
    <row r="25" spans="2:10" ht="20.100000000000001" customHeight="1" x14ac:dyDescent="0.25">
      <c r="B25" s="2" t="s">
        <v>50</v>
      </c>
      <c r="C25" s="2" t="s">
        <v>44</v>
      </c>
      <c r="D25" s="3" t="s">
        <v>51</v>
      </c>
      <c r="E25" s="21" t="s">
        <v>173</v>
      </c>
      <c r="G25" s="20">
        <f>IF(E25="A évaluer",1,0)</f>
        <v>0</v>
      </c>
      <c r="H25" s="20">
        <f>IF(E25="Conforme",1,0)</f>
        <v>1</v>
      </c>
      <c r="I25" s="20">
        <f>IF(E25="Non conforme",1,0)</f>
        <v>0</v>
      </c>
      <c r="J25" s="20">
        <f>IF(E25="Non applicable",1,0)</f>
        <v>0</v>
      </c>
    </row>
    <row r="26" spans="2:10" ht="20.100000000000001" customHeight="1" x14ac:dyDescent="0.25">
      <c r="B26" s="2" t="s">
        <v>52</v>
      </c>
      <c r="C26" s="2" t="s">
        <v>44</v>
      </c>
      <c r="D26" s="3" t="s">
        <v>53</v>
      </c>
      <c r="E26" s="21" t="s">
        <v>173</v>
      </c>
      <c r="G26" s="20">
        <f>IF(E26="A évaluer",1,0)</f>
        <v>0</v>
      </c>
      <c r="H26" s="20">
        <f>IF(E26="Conforme",1,0)</f>
        <v>1</v>
      </c>
      <c r="I26" s="20">
        <f>IF(E26="Non conforme",1,0)</f>
        <v>0</v>
      </c>
      <c r="J26" s="20">
        <f>IF(E26="Non applicable",1,0)</f>
        <v>0</v>
      </c>
    </row>
    <row r="27" spans="2:10" ht="20.100000000000001" customHeight="1" x14ac:dyDescent="0.25">
      <c r="B27" s="2" t="s">
        <v>54</v>
      </c>
      <c r="C27" s="2" t="s">
        <v>44</v>
      </c>
      <c r="D27" s="3" t="s">
        <v>55</v>
      </c>
      <c r="E27" s="21" t="s">
        <v>173</v>
      </c>
      <c r="G27" s="20">
        <f>IF(E27="A évaluer",1,0)</f>
        <v>0</v>
      </c>
      <c r="H27" s="20">
        <f>IF(E27="Conforme",1,0)</f>
        <v>1</v>
      </c>
      <c r="I27" s="20">
        <f>IF(E27="Non conforme",1,0)</f>
        <v>0</v>
      </c>
      <c r="J27" s="20">
        <f>IF(E27="Non applicable",1,0)</f>
        <v>0</v>
      </c>
    </row>
    <row r="28" spans="2:10" x14ac:dyDescent="0.25">
      <c r="B28" s="2" t="s">
        <v>56</v>
      </c>
      <c r="C28" s="2" t="s">
        <v>57</v>
      </c>
      <c r="D28" s="3" t="s">
        <v>58</v>
      </c>
      <c r="E28" s="32" t="s">
        <v>175</v>
      </c>
      <c r="G28" s="20">
        <f>IF(E28="A évaluer",1,0)</f>
        <v>0</v>
      </c>
      <c r="H28" s="20">
        <f>IF(E28="Conforme",1,0)</f>
        <v>0</v>
      </c>
      <c r="I28" s="20">
        <f>IF(E28="Non conforme",1,0)</f>
        <v>1</v>
      </c>
      <c r="J28" s="20">
        <f>IF(E28="Non applicable",1,0)</f>
        <v>0</v>
      </c>
    </row>
    <row r="29" spans="2:10" ht="20.100000000000001" customHeight="1" x14ac:dyDescent="0.25">
      <c r="B29" s="2" t="s">
        <v>59</v>
      </c>
      <c r="C29" s="2" t="s">
        <v>57</v>
      </c>
      <c r="D29" s="3" t="s">
        <v>60</v>
      </c>
      <c r="E29" s="21" t="s">
        <v>173</v>
      </c>
      <c r="G29" s="20">
        <f>IF(E29="A évaluer",1,0)</f>
        <v>0</v>
      </c>
      <c r="H29" s="20">
        <f>IF(E29="Conforme",1,0)</f>
        <v>1</v>
      </c>
      <c r="I29" s="20">
        <f>IF(E29="Non conforme",1,0)</f>
        <v>0</v>
      </c>
      <c r="J29" s="20">
        <f>IF(E29="Non applicable",1,0)</f>
        <v>0</v>
      </c>
    </row>
    <row r="30" spans="2:10" x14ac:dyDescent="0.25">
      <c r="B30" s="2" t="s">
        <v>61</v>
      </c>
      <c r="C30" s="2" t="s">
        <v>57</v>
      </c>
      <c r="D30" s="3" t="s">
        <v>62</v>
      </c>
      <c r="E30" s="32" t="s">
        <v>175</v>
      </c>
      <c r="G30" s="20">
        <f>IF(E30="A évaluer",1,0)</f>
        <v>0</v>
      </c>
      <c r="H30" s="20">
        <f>IF(E30="Conforme",1,0)</f>
        <v>0</v>
      </c>
      <c r="I30" s="20">
        <f>IF(E30="Non conforme",1,0)</f>
        <v>1</v>
      </c>
      <c r="J30" s="20">
        <f>IF(E30="Non applicable",1,0)</f>
        <v>0</v>
      </c>
    </row>
    <row r="31" spans="2:10" ht="20.100000000000001" customHeight="1" x14ac:dyDescent="0.25">
      <c r="B31" s="2" t="s">
        <v>63</v>
      </c>
      <c r="C31" s="2" t="s">
        <v>57</v>
      </c>
      <c r="D31" s="3" t="s">
        <v>64</v>
      </c>
      <c r="E31" s="21" t="s">
        <v>173</v>
      </c>
      <c r="G31" s="20">
        <f>IF(E31="A évaluer",1,0)</f>
        <v>0</v>
      </c>
      <c r="H31" s="20">
        <f>IF(E31="Conforme",1,0)</f>
        <v>1</v>
      </c>
      <c r="I31" s="20">
        <f>IF(E31="Non conforme",1,0)</f>
        <v>0</v>
      </c>
      <c r="J31" s="20">
        <f>IF(E31="Non applicable",1,0)</f>
        <v>0</v>
      </c>
    </row>
    <row r="32" spans="2:10" x14ac:dyDescent="0.25">
      <c r="B32" s="2" t="s">
        <v>65</v>
      </c>
      <c r="C32" s="2" t="s">
        <v>57</v>
      </c>
      <c r="D32" s="3" t="s">
        <v>66</v>
      </c>
      <c r="E32" s="32" t="s">
        <v>175</v>
      </c>
      <c r="G32" s="20">
        <f>IF(E32="A évaluer",1,0)</f>
        <v>0</v>
      </c>
      <c r="H32" s="20">
        <f>IF(E32="Conforme",1,0)</f>
        <v>0</v>
      </c>
      <c r="I32" s="20">
        <f>IF(E32="Non conforme",1,0)</f>
        <v>1</v>
      </c>
      <c r="J32" s="20">
        <f>IF(E32="Non applicable",1,0)</f>
        <v>0</v>
      </c>
    </row>
    <row r="33" spans="2:10" ht="20.100000000000001" customHeight="1" x14ac:dyDescent="0.25">
      <c r="B33" s="2" t="s">
        <v>67</v>
      </c>
      <c r="C33" s="2" t="s">
        <v>57</v>
      </c>
      <c r="D33" s="3" t="s">
        <v>68</v>
      </c>
      <c r="E33" s="21" t="s">
        <v>173</v>
      </c>
      <c r="G33" s="20">
        <f>IF(E33="A évaluer",1,0)</f>
        <v>0</v>
      </c>
      <c r="H33" s="20">
        <f>IF(E33="Conforme",1,0)</f>
        <v>1</v>
      </c>
      <c r="I33" s="20">
        <f>IF(E33="Non conforme",1,0)</f>
        <v>0</v>
      </c>
      <c r="J33" s="20">
        <f>IF(E33="Non applicable",1,0)</f>
        <v>0</v>
      </c>
    </row>
    <row r="34" spans="2:10" ht="20.100000000000001" customHeight="1" x14ac:dyDescent="0.25">
      <c r="B34" s="2" t="s">
        <v>69</v>
      </c>
      <c r="C34" s="2" t="s">
        <v>57</v>
      </c>
      <c r="D34" s="3" t="s">
        <v>70</v>
      </c>
      <c r="E34" s="21" t="s">
        <v>173</v>
      </c>
      <c r="G34" s="20">
        <f>IF(E34="A évaluer",1,0)</f>
        <v>0</v>
      </c>
      <c r="H34" s="20">
        <f>IF(E34="Conforme",1,0)</f>
        <v>1</v>
      </c>
      <c r="I34" s="20">
        <f>IF(E34="Non conforme",1,0)</f>
        <v>0</v>
      </c>
      <c r="J34" s="20">
        <f>IF(E34="Non applicable",1,0)</f>
        <v>0</v>
      </c>
    </row>
    <row r="35" spans="2:10" ht="20.100000000000001" customHeight="1" x14ac:dyDescent="0.25">
      <c r="B35" s="2" t="s">
        <v>71</v>
      </c>
      <c r="C35" s="2" t="s">
        <v>57</v>
      </c>
      <c r="D35" s="3" t="s">
        <v>72</v>
      </c>
      <c r="E35" s="21" t="s">
        <v>173</v>
      </c>
      <c r="G35" s="20">
        <f>IF(E35="A évaluer",1,0)</f>
        <v>0</v>
      </c>
      <c r="H35" s="20">
        <f>IF(E35="Conforme",1,0)</f>
        <v>1</v>
      </c>
      <c r="I35" s="20">
        <f>IF(E35="Non conforme",1,0)</f>
        <v>0</v>
      </c>
      <c r="J35" s="20">
        <f>IF(E35="Non applicable",1,0)</f>
        <v>0</v>
      </c>
    </row>
    <row r="36" spans="2:10" ht="20.100000000000001" customHeight="1" x14ac:dyDescent="0.25">
      <c r="B36" s="2" t="s">
        <v>73</v>
      </c>
      <c r="C36" s="2" t="s">
        <v>57</v>
      </c>
      <c r="D36" s="3" t="s">
        <v>74</v>
      </c>
      <c r="E36" s="21" t="s">
        <v>173</v>
      </c>
      <c r="G36" s="20">
        <f>IF(E36="A évaluer",1,0)</f>
        <v>0</v>
      </c>
      <c r="H36" s="20">
        <f>IF(E36="Conforme",1,0)</f>
        <v>1</v>
      </c>
      <c r="I36" s="20">
        <f>IF(E36="Non conforme",1,0)</f>
        <v>0</v>
      </c>
      <c r="J36" s="20">
        <f>IF(E36="Non applicable",1,0)</f>
        <v>0</v>
      </c>
    </row>
    <row r="37" spans="2:10" ht="20.100000000000001" customHeight="1" x14ac:dyDescent="0.25">
      <c r="B37" s="2" t="s">
        <v>75</v>
      </c>
      <c r="C37" s="2" t="s">
        <v>57</v>
      </c>
      <c r="D37" s="3" t="s">
        <v>76</v>
      </c>
      <c r="E37" s="21" t="s">
        <v>173</v>
      </c>
      <c r="G37" s="20">
        <f>IF(E37="A évaluer",1,0)</f>
        <v>0</v>
      </c>
      <c r="H37" s="20">
        <f>IF(E37="Conforme",1,0)</f>
        <v>1</v>
      </c>
      <c r="I37" s="20">
        <f>IF(E37="Non conforme",1,0)</f>
        <v>0</v>
      </c>
      <c r="J37" s="20">
        <f>IF(E37="Non applicable",1,0)</f>
        <v>0</v>
      </c>
    </row>
    <row r="38" spans="2:10" x14ac:dyDescent="0.25">
      <c r="B38" s="2" t="s">
        <v>77</v>
      </c>
      <c r="C38" s="2" t="s">
        <v>57</v>
      </c>
      <c r="D38" s="3" t="s">
        <v>78</v>
      </c>
      <c r="E38" s="32" t="s">
        <v>175</v>
      </c>
      <c r="G38" s="20">
        <f>IF(E38="A évaluer",1,0)</f>
        <v>0</v>
      </c>
      <c r="H38" s="20">
        <f>IF(E38="Conforme",1,0)</f>
        <v>0</v>
      </c>
      <c r="I38" s="20">
        <f>IF(E38="Non conforme",1,0)</f>
        <v>1</v>
      </c>
      <c r="J38" s="20">
        <f>IF(E38="Non applicable",1,0)</f>
        <v>0</v>
      </c>
    </row>
    <row r="39" spans="2:10" ht="20.100000000000001" customHeight="1" x14ac:dyDescent="0.25">
      <c r="B39" s="2" t="s">
        <v>79</v>
      </c>
      <c r="C39" s="2" t="s">
        <v>57</v>
      </c>
      <c r="D39" s="3" t="s">
        <v>80</v>
      </c>
      <c r="E39" s="21" t="s">
        <v>173</v>
      </c>
      <c r="G39" s="20">
        <f>IF(E39="A évaluer",1,0)</f>
        <v>0</v>
      </c>
      <c r="H39" s="20">
        <f>IF(E39="Conforme",1,0)</f>
        <v>1</v>
      </c>
      <c r="I39" s="20">
        <f>IF(E39="Non conforme",1,0)</f>
        <v>0</v>
      </c>
      <c r="J39" s="20">
        <f>IF(E39="Non applicable",1,0)</f>
        <v>0</v>
      </c>
    </row>
    <row r="40" spans="2:10" ht="20.100000000000001" customHeight="1" x14ac:dyDescent="0.25">
      <c r="B40" s="2" t="s">
        <v>81</v>
      </c>
      <c r="C40" s="2" t="s">
        <v>57</v>
      </c>
      <c r="D40" s="3" t="s">
        <v>82</v>
      </c>
      <c r="E40" s="21" t="s">
        <v>173</v>
      </c>
      <c r="G40" s="20">
        <f>IF(E40="A évaluer",1,0)</f>
        <v>0</v>
      </c>
      <c r="H40" s="20">
        <f>IF(E40="Conforme",1,0)</f>
        <v>1</v>
      </c>
      <c r="I40" s="20">
        <f>IF(E40="Non conforme",1,0)</f>
        <v>0</v>
      </c>
      <c r="J40" s="20">
        <f>IF(E40="Non applicable",1,0)</f>
        <v>0</v>
      </c>
    </row>
    <row r="41" spans="2:10" ht="20.100000000000001" customHeight="1" x14ac:dyDescent="0.25">
      <c r="B41" s="2" t="s">
        <v>83</v>
      </c>
      <c r="C41" s="2" t="s">
        <v>57</v>
      </c>
      <c r="D41" s="3" t="s">
        <v>84</v>
      </c>
      <c r="E41" s="21" t="s">
        <v>174</v>
      </c>
      <c r="G41" s="20">
        <f>IF(E41="A évaluer",1,0)</f>
        <v>0</v>
      </c>
      <c r="H41" s="20">
        <f>IF(E41="Conforme",1,0)</f>
        <v>0</v>
      </c>
      <c r="I41" s="20">
        <f>IF(E41="Non conforme",1,0)</f>
        <v>0</v>
      </c>
      <c r="J41" s="20">
        <f>IF(E41="Non applicable",1,0)</f>
        <v>1</v>
      </c>
    </row>
    <row r="42" spans="2:10" ht="20.100000000000001" customHeight="1" x14ac:dyDescent="0.25">
      <c r="B42" s="2" t="s">
        <v>85</v>
      </c>
      <c r="C42" s="2" t="s">
        <v>57</v>
      </c>
      <c r="D42" s="3" t="s">
        <v>86</v>
      </c>
      <c r="E42" s="21" t="s">
        <v>174</v>
      </c>
      <c r="G42" s="20">
        <f>IF(E42="A évaluer",1,0)</f>
        <v>0</v>
      </c>
      <c r="H42" s="20">
        <f>IF(E42="Conforme",1,0)</f>
        <v>0</v>
      </c>
      <c r="I42" s="20">
        <f>IF(E42="Non conforme",1,0)</f>
        <v>0</v>
      </c>
      <c r="J42" s="20">
        <f>IF(E42="Non applicable",1,0)</f>
        <v>1</v>
      </c>
    </row>
    <row r="43" spans="2:10" ht="20.100000000000001" customHeight="1" x14ac:dyDescent="0.25">
      <c r="B43" s="2" t="s">
        <v>87</v>
      </c>
      <c r="C43" s="2" t="s">
        <v>57</v>
      </c>
      <c r="D43" s="3" t="s">
        <v>88</v>
      </c>
      <c r="E43" s="32" t="s">
        <v>175</v>
      </c>
      <c r="G43" s="20">
        <f>IF(E43="A évaluer",1,0)</f>
        <v>0</v>
      </c>
      <c r="H43" s="20">
        <f>IF(E43="Conforme",1,0)</f>
        <v>0</v>
      </c>
      <c r="I43" s="20">
        <f>IF(E43="Non conforme",1,0)</f>
        <v>1</v>
      </c>
      <c r="J43" s="20">
        <f>IF(E43="Non applicable",1,0)</f>
        <v>0</v>
      </c>
    </row>
    <row r="44" spans="2:10" ht="20.100000000000001" customHeight="1" x14ac:dyDescent="0.25">
      <c r="B44" s="2" t="s">
        <v>89</v>
      </c>
      <c r="C44" s="2" t="s">
        <v>57</v>
      </c>
      <c r="D44" s="3" t="s">
        <v>90</v>
      </c>
      <c r="E44" s="21" t="s">
        <v>173</v>
      </c>
      <c r="G44" s="20">
        <f>IF(E44="A évaluer",1,0)</f>
        <v>0</v>
      </c>
      <c r="H44" s="20">
        <f>IF(E44="Conforme",1,0)</f>
        <v>1</v>
      </c>
      <c r="I44" s="20">
        <f>IF(E44="Non conforme",1,0)</f>
        <v>0</v>
      </c>
      <c r="J44" s="20">
        <f>IF(E44="Non applicable",1,0)</f>
        <v>0</v>
      </c>
    </row>
    <row r="45" spans="2:10" ht="20.100000000000001" customHeight="1" x14ac:dyDescent="0.25">
      <c r="B45" s="2" t="s">
        <v>91</v>
      </c>
      <c r="C45" s="2" t="s">
        <v>57</v>
      </c>
      <c r="D45" s="3" t="s">
        <v>92</v>
      </c>
      <c r="E45" s="21" t="s">
        <v>173</v>
      </c>
      <c r="G45" s="20">
        <f>IF(E45="A évaluer",1,0)</f>
        <v>0</v>
      </c>
      <c r="H45" s="20">
        <f>IF(E45="Conforme",1,0)</f>
        <v>1</v>
      </c>
      <c r="I45" s="20">
        <f>IF(E45="Non conforme",1,0)</f>
        <v>0</v>
      </c>
      <c r="J45" s="20">
        <f>IF(E45="Non applicable",1,0)</f>
        <v>0</v>
      </c>
    </row>
    <row r="46" spans="2:10" x14ac:dyDescent="0.25">
      <c r="B46" s="2" t="s">
        <v>93</v>
      </c>
      <c r="C46" s="2" t="s">
        <v>57</v>
      </c>
      <c r="D46" s="3" t="s">
        <v>94</v>
      </c>
      <c r="E46" s="32" t="s">
        <v>175</v>
      </c>
      <c r="G46" s="20">
        <f>IF(E46="A évaluer",1,0)</f>
        <v>0</v>
      </c>
      <c r="H46" s="20">
        <f>IF(E46="Conforme",1,0)</f>
        <v>0</v>
      </c>
      <c r="I46" s="20">
        <f>IF(E46="Non conforme",1,0)</f>
        <v>1</v>
      </c>
      <c r="J46" s="20">
        <f>IF(E46="Non applicable",1,0)</f>
        <v>0</v>
      </c>
    </row>
    <row r="47" spans="2:10" ht="20.100000000000001" customHeight="1" x14ac:dyDescent="0.25">
      <c r="B47" s="2" t="s">
        <v>95</v>
      </c>
      <c r="C47" s="2" t="s">
        <v>5</v>
      </c>
      <c r="D47" s="3" t="s">
        <v>96</v>
      </c>
      <c r="E47" s="21" t="s">
        <v>173</v>
      </c>
      <c r="G47" s="20">
        <f>IF(E47="A évaluer",1,0)</f>
        <v>0</v>
      </c>
      <c r="H47" s="20">
        <f>IF(E47="Conforme",1,0)</f>
        <v>1</v>
      </c>
      <c r="I47" s="20">
        <f>IF(E47="Non conforme",1,0)</f>
        <v>0</v>
      </c>
      <c r="J47" s="20">
        <f>IF(E47="Non applicable",1,0)</f>
        <v>0</v>
      </c>
    </row>
    <row r="48" spans="2:10" ht="20.100000000000001" customHeight="1" x14ac:dyDescent="0.25">
      <c r="B48" s="2" t="s">
        <v>97</v>
      </c>
      <c r="C48" s="2" t="s">
        <v>5</v>
      </c>
      <c r="D48" s="3" t="s">
        <v>98</v>
      </c>
      <c r="E48" s="21" t="s">
        <v>173</v>
      </c>
      <c r="G48" s="20">
        <f>IF(E48="A évaluer",1,0)</f>
        <v>0</v>
      </c>
      <c r="H48" s="20">
        <f>IF(E48="Conforme",1,0)</f>
        <v>1</v>
      </c>
      <c r="I48" s="20">
        <f>IF(E48="Non conforme",1,0)</f>
        <v>0</v>
      </c>
      <c r="J48" s="20">
        <f>IF(E48="Non applicable",1,0)</f>
        <v>0</v>
      </c>
    </row>
    <row r="49" spans="2:10" ht="20.100000000000001" customHeight="1" x14ac:dyDescent="0.25">
      <c r="B49" s="2" t="s">
        <v>99</v>
      </c>
      <c r="C49" s="2" t="s">
        <v>5</v>
      </c>
      <c r="D49" s="3" t="s">
        <v>100</v>
      </c>
      <c r="E49" s="21" t="s">
        <v>173</v>
      </c>
      <c r="G49" s="20">
        <f>IF(E49="A évaluer",1,0)</f>
        <v>0</v>
      </c>
      <c r="H49" s="20">
        <f>IF(E49="Conforme",1,0)</f>
        <v>1</v>
      </c>
      <c r="I49" s="20">
        <f>IF(E49="Non conforme",1,0)</f>
        <v>0</v>
      </c>
      <c r="J49" s="20">
        <f>IF(E49="Non applicable",1,0)</f>
        <v>0</v>
      </c>
    </row>
    <row r="50" spans="2:10" ht="20.100000000000001" customHeight="1" x14ac:dyDescent="0.25">
      <c r="B50" s="2" t="s">
        <v>101</v>
      </c>
      <c r="C50" s="2" t="s">
        <v>5</v>
      </c>
      <c r="D50" s="3" t="s">
        <v>102</v>
      </c>
      <c r="E50" s="21" t="s">
        <v>173</v>
      </c>
      <c r="G50" s="20">
        <f>IF(E50="A évaluer",1,0)</f>
        <v>0</v>
      </c>
      <c r="H50" s="20">
        <f>IF(E50="Conforme",1,0)</f>
        <v>1</v>
      </c>
      <c r="I50" s="20">
        <f>IF(E50="Non conforme",1,0)</f>
        <v>0</v>
      </c>
      <c r="J50" s="20">
        <f>IF(E50="Non applicable",1,0)</f>
        <v>0</v>
      </c>
    </row>
    <row r="51" spans="2:10" ht="20.100000000000001" customHeight="1" x14ac:dyDescent="0.25">
      <c r="B51" s="2" t="s">
        <v>103</v>
      </c>
      <c r="C51" s="2" t="s">
        <v>5</v>
      </c>
      <c r="D51" s="3" t="s">
        <v>104</v>
      </c>
      <c r="E51" s="21" t="s">
        <v>173</v>
      </c>
      <c r="G51" s="20">
        <f>IF(E51="A évaluer",1,0)</f>
        <v>0</v>
      </c>
      <c r="H51" s="20">
        <f>IF(E51="Conforme",1,0)</f>
        <v>1</v>
      </c>
      <c r="I51" s="20">
        <f>IF(E51="Non conforme",1,0)</f>
        <v>0</v>
      </c>
      <c r="J51" s="20">
        <f>IF(E51="Non applicable",1,0)</f>
        <v>0</v>
      </c>
    </row>
    <row r="52" spans="2:10" ht="20.100000000000001" customHeight="1" x14ac:dyDescent="0.25">
      <c r="B52" s="2" t="s">
        <v>105</v>
      </c>
      <c r="C52" s="2" t="s">
        <v>5</v>
      </c>
      <c r="D52" s="3" t="s">
        <v>106</v>
      </c>
      <c r="E52" s="21" t="s">
        <v>173</v>
      </c>
      <c r="G52" s="20">
        <f>IF(E52="A évaluer",1,0)</f>
        <v>0</v>
      </c>
      <c r="H52" s="20">
        <f>IF(E52="Conforme",1,0)</f>
        <v>1</v>
      </c>
      <c r="I52" s="20">
        <f>IF(E52="Non conforme",1,0)</f>
        <v>0</v>
      </c>
      <c r="J52" s="20">
        <f>IF(E52="Non applicable",1,0)</f>
        <v>0</v>
      </c>
    </row>
    <row r="53" spans="2:10" ht="20.100000000000001" customHeight="1" x14ac:dyDescent="0.25">
      <c r="B53" s="2" t="s">
        <v>107</v>
      </c>
      <c r="C53" s="2" t="s">
        <v>5</v>
      </c>
      <c r="D53" s="3" t="s">
        <v>108</v>
      </c>
      <c r="E53" s="21" t="s">
        <v>173</v>
      </c>
      <c r="G53" s="20">
        <f>IF(E53="A évaluer",1,0)</f>
        <v>0</v>
      </c>
      <c r="H53" s="20">
        <f>IF(E53="Conforme",1,0)</f>
        <v>1</v>
      </c>
      <c r="I53" s="20">
        <f>IF(E53="Non conforme",1,0)</f>
        <v>0</v>
      </c>
      <c r="J53" s="20">
        <f>IF(E53="Non applicable",1,0)</f>
        <v>0</v>
      </c>
    </row>
    <row r="54" spans="2:10" ht="20.100000000000001" customHeight="1" x14ac:dyDescent="0.25">
      <c r="B54" s="2" t="s">
        <v>109</v>
      </c>
      <c r="C54" s="2" t="s">
        <v>5</v>
      </c>
      <c r="D54" s="3" t="s">
        <v>110</v>
      </c>
      <c r="E54" s="21" t="s">
        <v>173</v>
      </c>
      <c r="G54" s="20">
        <f>IF(E54="A évaluer",1,0)</f>
        <v>0</v>
      </c>
      <c r="H54" s="20">
        <f>IF(E54="Conforme",1,0)</f>
        <v>1</v>
      </c>
      <c r="I54" s="20">
        <f>IF(E54="Non conforme",1,0)</f>
        <v>0</v>
      </c>
      <c r="J54" s="20">
        <f>IF(E54="Non applicable",1,0)</f>
        <v>0</v>
      </c>
    </row>
    <row r="55" spans="2:10" ht="20.100000000000001" customHeight="1" x14ac:dyDescent="0.25">
      <c r="B55" s="2" t="s">
        <v>111</v>
      </c>
      <c r="C55" s="2" t="s">
        <v>5</v>
      </c>
      <c r="D55" s="3" t="s">
        <v>112</v>
      </c>
      <c r="E55" s="21" t="s">
        <v>173</v>
      </c>
      <c r="G55" s="20">
        <f>IF(E55="A évaluer",1,0)</f>
        <v>0</v>
      </c>
      <c r="H55" s="20">
        <f>IF(E55="Conforme",1,0)</f>
        <v>1</v>
      </c>
      <c r="I55" s="20">
        <f>IF(E55="Non conforme",1,0)</f>
        <v>0</v>
      </c>
      <c r="J55" s="20">
        <f>IF(E55="Non applicable",1,0)</f>
        <v>0</v>
      </c>
    </row>
    <row r="56" spans="2:10" ht="20.100000000000001" customHeight="1" x14ac:dyDescent="0.25">
      <c r="B56" s="2" t="s">
        <v>113</v>
      </c>
      <c r="C56" s="2" t="s">
        <v>114</v>
      </c>
      <c r="D56" s="3" t="s">
        <v>115</v>
      </c>
      <c r="E56" s="32" t="s">
        <v>175</v>
      </c>
      <c r="G56" s="20">
        <f>IF(E56="A évaluer",1,0)</f>
        <v>0</v>
      </c>
      <c r="H56" s="20">
        <f>IF(E56="Conforme",1,0)</f>
        <v>0</v>
      </c>
      <c r="I56" s="20">
        <f>IF(E56="Non conforme",1,0)</f>
        <v>1</v>
      </c>
      <c r="J56" s="20">
        <f>IF(E56="Non applicable",1,0)</f>
        <v>0</v>
      </c>
    </row>
    <row r="57" spans="2:10" ht="20.100000000000001" customHeight="1" x14ac:dyDescent="0.25">
      <c r="B57" s="2" t="s">
        <v>116</v>
      </c>
      <c r="C57" s="2" t="s">
        <v>114</v>
      </c>
      <c r="D57" s="3" t="s">
        <v>117</v>
      </c>
      <c r="E57" s="32" t="s">
        <v>175</v>
      </c>
      <c r="G57" s="20">
        <f>IF(E57="A évaluer",1,0)</f>
        <v>0</v>
      </c>
      <c r="H57" s="20">
        <f>IF(E57="Conforme",1,0)</f>
        <v>0</v>
      </c>
      <c r="I57" s="20">
        <f>IF(E57="Non conforme",1,0)</f>
        <v>1</v>
      </c>
      <c r="J57" s="20">
        <f>IF(E57="Non applicable",1,0)</f>
        <v>0</v>
      </c>
    </row>
    <row r="58" spans="2:10" ht="20.100000000000001" customHeight="1" x14ac:dyDescent="0.25">
      <c r="B58" s="2" t="s">
        <v>118</v>
      </c>
      <c r="C58" s="2" t="s">
        <v>114</v>
      </c>
      <c r="D58" s="3" t="s">
        <v>119</v>
      </c>
      <c r="E58" s="21" t="s">
        <v>173</v>
      </c>
      <c r="G58" s="20">
        <f>IF(E58="A évaluer",1,0)</f>
        <v>0</v>
      </c>
      <c r="H58" s="20">
        <f>IF(E58="Conforme",1,0)</f>
        <v>1</v>
      </c>
      <c r="I58" s="20">
        <f>IF(E58="Non conforme",1,0)</f>
        <v>0</v>
      </c>
      <c r="J58" s="20">
        <f>IF(E58="Non applicable",1,0)</f>
        <v>0</v>
      </c>
    </row>
    <row r="59" spans="2:10" ht="20.100000000000001" customHeight="1" x14ac:dyDescent="0.25">
      <c r="B59" s="2" t="s">
        <v>120</v>
      </c>
      <c r="C59" s="2" t="s">
        <v>114</v>
      </c>
      <c r="D59" s="3" t="s">
        <v>121</v>
      </c>
      <c r="E59" s="21" t="s">
        <v>173</v>
      </c>
      <c r="G59" s="20">
        <f>IF(E59="A évaluer",1,0)</f>
        <v>0</v>
      </c>
      <c r="H59" s="20">
        <f>IF(E59="Conforme",1,0)</f>
        <v>1</v>
      </c>
      <c r="I59" s="20">
        <f>IF(E59="Non conforme",1,0)</f>
        <v>0</v>
      </c>
      <c r="J59" s="20">
        <f>IF(E59="Non applicable",1,0)</f>
        <v>0</v>
      </c>
    </row>
    <row r="60" spans="2:10" ht="20.100000000000001" customHeight="1" x14ac:dyDescent="0.25">
      <c r="B60" s="2" t="s">
        <v>122</v>
      </c>
      <c r="C60" s="2" t="s">
        <v>114</v>
      </c>
      <c r="D60" s="3" t="s">
        <v>123</v>
      </c>
      <c r="E60" s="21" t="s">
        <v>173</v>
      </c>
      <c r="G60" s="20">
        <f>IF(E60="A évaluer",1,0)</f>
        <v>0</v>
      </c>
      <c r="H60" s="20">
        <f>IF(E60="Conforme",1,0)</f>
        <v>1</v>
      </c>
      <c r="I60" s="20">
        <f>IF(E60="Non conforme",1,0)</f>
        <v>0</v>
      </c>
      <c r="J60" s="20">
        <f>IF(E60="Non applicable",1,0)</f>
        <v>0</v>
      </c>
    </row>
    <row r="61" spans="2:10" ht="20.100000000000001" customHeight="1" x14ac:dyDescent="0.25">
      <c r="B61" s="2" t="s">
        <v>124</v>
      </c>
      <c r="C61" s="2" t="s">
        <v>114</v>
      </c>
      <c r="D61" s="3" t="s">
        <v>125</v>
      </c>
      <c r="E61" s="21" t="s">
        <v>173</v>
      </c>
      <c r="G61" s="20">
        <f>IF(E61="A évaluer",1,0)</f>
        <v>0</v>
      </c>
      <c r="H61" s="20">
        <f>IF(E61="Conforme",1,0)</f>
        <v>1</v>
      </c>
      <c r="I61" s="20">
        <f>IF(E61="Non conforme",1,0)</f>
        <v>0</v>
      </c>
      <c r="J61" s="20">
        <f>IF(E61="Non applicable",1,0)</f>
        <v>0</v>
      </c>
    </row>
    <row r="62" spans="2:10" ht="20.100000000000001" customHeight="1" x14ac:dyDescent="0.25">
      <c r="B62" s="2" t="s">
        <v>126</v>
      </c>
      <c r="C62" s="2" t="s">
        <v>114</v>
      </c>
      <c r="D62" s="3" t="s">
        <v>127</v>
      </c>
      <c r="E62" s="21" t="s">
        <v>173</v>
      </c>
      <c r="G62" s="20">
        <f>IF(E62="A évaluer",1,0)</f>
        <v>0</v>
      </c>
      <c r="H62" s="20">
        <f>IF(E62="Conforme",1,0)</f>
        <v>1</v>
      </c>
      <c r="I62" s="20">
        <f>IF(E62="Non conforme",1,0)</f>
        <v>0</v>
      </c>
      <c r="J62" s="20">
        <f>IF(E62="Non applicable",1,0)</f>
        <v>0</v>
      </c>
    </row>
    <row r="63" spans="2:10" ht="20.100000000000001" customHeight="1" x14ac:dyDescent="0.25">
      <c r="B63" s="2" t="s">
        <v>128</v>
      </c>
      <c r="C63" s="2" t="s">
        <v>114</v>
      </c>
      <c r="D63" s="3" t="s">
        <v>129</v>
      </c>
      <c r="E63" s="21" t="s">
        <v>173</v>
      </c>
      <c r="G63" s="20">
        <f>IF(E63="A évaluer",1,0)</f>
        <v>0</v>
      </c>
      <c r="H63" s="20">
        <f>IF(E63="Conforme",1,0)</f>
        <v>1</v>
      </c>
      <c r="I63" s="20">
        <f>IF(E63="Non conforme",1,0)</f>
        <v>0</v>
      </c>
      <c r="J63" s="20">
        <f>IF(E63="Non applicable",1,0)</f>
        <v>0</v>
      </c>
    </row>
    <row r="64" spans="2:10" ht="20.100000000000001" customHeight="1" x14ac:dyDescent="0.25">
      <c r="B64" s="2" t="s">
        <v>130</v>
      </c>
      <c r="C64" s="2" t="s">
        <v>114</v>
      </c>
      <c r="D64" s="3" t="s">
        <v>131</v>
      </c>
      <c r="E64" s="21" t="s">
        <v>173</v>
      </c>
      <c r="G64" s="20">
        <f>IF(E64="A évaluer",1,0)</f>
        <v>0</v>
      </c>
      <c r="H64" s="20">
        <f>IF(E64="Conforme",1,0)</f>
        <v>1</v>
      </c>
      <c r="I64" s="20">
        <f>IF(E64="Non conforme",1,0)</f>
        <v>0</v>
      </c>
      <c r="J64" s="20">
        <f>IF(E64="Non applicable",1,0)</f>
        <v>0</v>
      </c>
    </row>
    <row r="65" spans="2:10" ht="20.100000000000001" customHeight="1" x14ac:dyDescent="0.25">
      <c r="B65" s="2" t="s">
        <v>132</v>
      </c>
      <c r="C65" s="2" t="s">
        <v>114</v>
      </c>
      <c r="D65" s="3" t="s">
        <v>133</v>
      </c>
      <c r="E65" s="21" t="s">
        <v>174</v>
      </c>
      <c r="G65" s="20">
        <f>IF(E65="A évaluer",1,0)</f>
        <v>0</v>
      </c>
      <c r="H65" s="20">
        <f>IF(E65="Conforme",1,0)</f>
        <v>0</v>
      </c>
      <c r="I65" s="20">
        <f>IF(E65="Non conforme",1,0)</f>
        <v>0</v>
      </c>
      <c r="J65" s="20">
        <f>IF(E65="Non applicable",1,0)</f>
        <v>1</v>
      </c>
    </row>
    <row r="66" spans="2:10" x14ac:dyDescent="0.25">
      <c r="B66" s="2" t="s">
        <v>134</v>
      </c>
      <c r="C66" s="2" t="s">
        <v>114</v>
      </c>
      <c r="D66" s="3" t="s">
        <v>135</v>
      </c>
      <c r="E66" s="32" t="s">
        <v>175</v>
      </c>
      <c r="G66" s="20">
        <f>IF(E66="A évaluer",1,0)</f>
        <v>0</v>
      </c>
      <c r="H66" s="20">
        <f>IF(E66="Conforme",1,0)</f>
        <v>0</v>
      </c>
      <c r="I66" s="20">
        <f>IF(E66="Non conforme",1,0)</f>
        <v>1</v>
      </c>
      <c r="J66" s="20">
        <f>IF(E66="Non applicable",1,0)</f>
        <v>0</v>
      </c>
    </row>
    <row r="67" spans="2:10" ht="20.100000000000001" customHeight="1" x14ac:dyDescent="0.25">
      <c r="B67" s="2" t="s">
        <v>136</v>
      </c>
      <c r="C67" s="2" t="s">
        <v>137</v>
      </c>
      <c r="D67" s="3" t="s">
        <v>138</v>
      </c>
      <c r="E67" s="21" t="s">
        <v>173</v>
      </c>
      <c r="G67" s="20">
        <f>IF(E67="A évaluer",1,0)</f>
        <v>0</v>
      </c>
      <c r="H67" s="20">
        <f>IF(E67="Conforme",1,0)</f>
        <v>1</v>
      </c>
      <c r="I67" s="20">
        <f>IF(E67="Non conforme",1,0)</f>
        <v>0</v>
      </c>
      <c r="J67" s="20">
        <f>IF(E67="Non applicable",1,0)</f>
        <v>0</v>
      </c>
    </row>
    <row r="68" spans="2:10" ht="20.100000000000001" customHeight="1" x14ac:dyDescent="0.25">
      <c r="B68" s="2" t="s">
        <v>139</v>
      </c>
      <c r="C68" s="2" t="s">
        <v>137</v>
      </c>
      <c r="D68" s="3" t="s">
        <v>140</v>
      </c>
      <c r="E68" s="21" t="s">
        <v>173</v>
      </c>
      <c r="G68" s="20">
        <f>IF(E68="A évaluer",1,0)</f>
        <v>0</v>
      </c>
      <c r="H68" s="20">
        <f>IF(E68="Conforme",1,0)</f>
        <v>1</v>
      </c>
      <c r="I68" s="20">
        <f>IF(E68="Non conforme",1,0)</f>
        <v>0</v>
      </c>
      <c r="J68" s="20">
        <f>IF(E68="Non applicable",1,0)</f>
        <v>0</v>
      </c>
    </row>
    <row r="69" spans="2:10" x14ac:dyDescent="0.25">
      <c r="B69" s="2" t="s">
        <v>141</v>
      </c>
      <c r="C69" s="2" t="s">
        <v>137</v>
      </c>
      <c r="D69" s="3" t="s">
        <v>142</v>
      </c>
      <c r="E69" s="32" t="s">
        <v>175</v>
      </c>
      <c r="G69" s="20">
        <f>IF(E69="A évaluer",1,0)</f>
        <v>0</v>
      </c>
      <c r="H69" s="20">
        <f>IF(E69="Conforme",1,0)</f>
        <v>0</v>
      </c>
      <c r="I69" s="20">
        <f>IF(E69="Non conforme",1,0)</f>
        <v>1</v>
      </c>
      <c r="J69" s="20">
        <f>IF(E69="Non applicable",1,0)</f>
        <v>0</v>
      </c>
    </row>
    <row r="70" spans="2:10" x14ac:dyDescent="0.25">
      <c r="B70" s="2" t="s">
        <v>143</v>
      </c>
      <c r="C70" s="2" t="s">
        <v>137</v>
      </c>
      <c r="D70" s="3" t="s">
        <v>144</v>
      </c>
      <c r="E70" s="32" t="s">
        <v>175</v>
      </c>
      <c r="G70" s="20">
        <f>IF(E70="A évaluer",1,0)</f>
        <v>0</v>
      </c>
      <c r="H70" s="20">
        <f>IF(E70="Conforme",1,0)</f>
        <v>0</v>
      </c>
      <c r="I70" s="20">
        <f>IF(E70="Non conforme",1,0)</f>
        <v>1</v>
      </c>
      <c r="J70" s="20">
        <f>IF(E70="Non applicable",1,0)</f>
        <v>0</v>
      </c>
    </row>
    <row r="71" spans="2:10" ht="20.100000000000001" customHeight="1" x14ac:dyDescent="0.25">
      <c r="B71" s="2" t="s">
        <v>145</v>
      </c>
      <c r="C71" s="2" t="s">
        <v>137</v>
      </c>
      <c r="D71" s="3" t="s">
        <v>146</v>
      </c>
      <c r="E71" s="21" t="s">
        <v>174</v>
      </c>
      <c r="G71" s="20">
        <f>IF(E71="A évaluer",1,0)</f>
        <v>0</v>
      </c>
      <c r="H71" s="20">
        <f>IF(E71="Conforme",1,0)</f>
        <v>0</v>
      </c>
      <c r="I71" s="20">
        <f>IF(E71="Non conforme",1,0)</f>
        <v>0</v>
      </c>
      <c r="J71" s="20">
        <f>IF(E71="Non applicable",1,0)</f>
        <v>1</v>
      </c>
    </row>
    <row r="72" spans="2:10" ht="20.100000000000001" customHeight="1" x14ac:dyDescent="0.25">
      <c r="B72" s="2" t="s">
        <v>147</v>
      </c>
      <c r="C72" s="2" t="s">
        <v>148</v>
      </c>
      <c r="D72" s="3" t="s">
        <v>149</v>
      </c>
      <c r="E72" s="32" t="s">
        <v>175</v>
      </c>
      <c r="G72" s="20">
        <f>IF(E72="A évaluer",1,0)</f>
        <v>0</v>
      </c>
      <c r="H72" s="20">
        <f>IF(E72="Conforme",1,0)</f>
        <v>0</v>
      </c>
      <c r="I72" s="20">
        <f>IF(E72="Non conforme",1,0)</f>
        <v>1</v>
      </c>
      <c r="J72" s="20">
        <f>IF(E72="Non applicable",1,0)</f>
        <v>0</v>
      </c>
    </row>
    <row r="73" spans="2:10" ht="20.100000000000001" customHeight="1" x14ac:dyDescent="0.25">
      <c r="B73" s="2" t="s">
        <v>150</v>
      </c>
      <c r="C73" s="2" t="s">
        <v>148</v>
      </c>
      <c r="D73" s="3" t="s">
        <v>151</v>
      </c>
      <c r="E73" s="21" t="s">
        <v>173</v>
      </c>
      <c r="G73" s="20">
        <f>IF(E73="A évaluer",1,0)</f>
        <v>0</v>
      </c>
      <c r="H73" s="20">
        <f>IF(E73="Conforme",1,0)</f>
        <v>1</v>
      </c>
      <c r="I73" s="20">
        <f>IF(E73="Non conforme",1,0)</f>
        <v>0</v>
      </c>
      <c r="J73" s="20">
        <f>IF(E73="Non applicable",1,0)</f>
        <v>0</v>
      </c>
    </row>
    <row r="74" spans="2:10" ht="20.100000000000001" customHeight="1" x14ac:dyDescent="0.25">
      <c r="B74" s="2" t="s">
        <v>152</v>
      </c>
      <c r="C74" s="2" t="s">
        <v>148</v>
      </c>
      <c r="D74" s="3" t="s">
        <v>153</v>
      </c>
      <c r="E74" s="21" t="s">
        <v>173</v>
      </c>
      <c r="G74" s="20">
        <f>IF(E74="A évaluer",1,0)</f>
        <v>0</v>
      </c>
      <c r="H74" s="20">
        <f>IF(E74="Conforme",1,0)</f>
        <v>1</v>
      </c>
      <c r="I74" s="20">
        <f>IF(E74="Non conforme",1,0)</f>
        <v>0</v>
      </c>
      <c r="J74" s="20">
        <f>IF(E74="Non applicable",1,0)</f>
        <v>0</v>
      </c>
    </row>
    <row r="75" spans="2:10" ht="20.100000000000001" customHeight="1" x14ac:dyDescent="0.25">
      <c r="B75" s="2" t="s">
        <v>154</v>
      </c>
      <c r="C75" s="2" t="s">
        <v>148</v>
      </c>
      <c r="D75" s="3" t="s">
        <v>155</v>
      </c>
      <c r="E75" s="21" t="s">
        <v>173</v>
      </c>
      <c r="G75" s="20">
        <f>IF(E75="A évaluer",1,0)</f>
        <v>0</v>
      </c>
      <c r="H75" s="20">
        <f>IF(E75="Conforme",1,0)</f>
        <v>1</v>
      </c>
      <c r="I75" s="20">
        <f>IF(E75="Non conforme",1,0)</f>
        <v>0</v>
      </c>
      <c r="J75" s="20">
        <f>IF(E75="Non applicable",1,0)</f>
        <v>0</v>
      </c>
    </row>
    <row r="76" spans="2:10" ht="20.100000000000001" customHeight="1" x14ac:dyDescent="0.25">
      <c r="B76" s="2" t="s">
        <v>156</v>
      </c>
      <c r="C76" s="2" t="s">
        <v>148</v>
      </c>
      <c r="D76" s="3" t="s">
        <v>157</v>
      </c>
      <c r="E76" s="21" t="s">
        <v>173</v>
      </c>
      <c r="G76" s="20">
        <f>IF(E76="A évaluer",1,0)</f>
        <v>0</v>
      </c>
      <c r="H76" s="20">
        <f>IF(E76="Conforme",1,0)</f>
        <v>1</v>
      </c>
      <c r="I76" s="20">
        <f>IF(E76="Non conforme",1,0)</f>
        <v>0</v>
      </c>
      <c r="J76" s="20">
        <f>IF(E76="Non applicable",1,0)</f>
        <v>0</v>
      </c>
    </row>
    <row r="77" spans="2:10" ht="20.100000000000001" customHeight="1" x14ac:dyDescent="0.25">
      <c r="B77" s="2" t="s">
        <v>158</v>
      </c>
      <c r="C77" s="2" t="s">
        <v>148</v>
      </c>
      <c r="D77" s="3" t="s">
        <v>159</v>
      </c>
      <c r="E77" s="21" t="s">
        <v>173</v>
      </c>
      <c r="G77" s="20">
        <f>IF(E77="A évaluer",1,0)</f>
        <v>0</v>
      </c>
      <c r="H77" s="20">
        <f>IF(E77="Conforme",1,0)</f>
        <v>1</v>
      </c>
      <c r="I77" s="20">
        <f>IF(E77="Non conforme",1,0)</f>
        <v>0</v>
      </c>
      <c r="J77" s="20">
        <f>IF(E77="Non applicable",1,0)</f>
        <v>0</v>
      </c>
    </row>
    <row r="78" spans="2:10" ht="20.100000000000001" customHeight="1" x14ac:dyDescent="0.25">
      <c r="B78" s="2" t="s">
        <v>160</v>
      </c>
      <c r="C78" s="2" t="s">
        <v>148</v>
      </c>
      <c r="D78" s="3" t="s">
        <v>161</v>
      </c>
      <c r="E78" s="21" t="s">
        <v>173</v>
      </c>
      <c r="G78" s="20">
        <f>IF(E78="A évaluer",1,0)</f>
        <v>0</v>
      </c>
      <c r="H78" s="20">
        <f>IF(E78="Conforme",1,0)</f>
        <v>1</v>
      </c>
      <c r="I78" s="20">
        <f>IF(E78="Non conforme",1,0)</f>
        <v>0</v>
      </c>
      <c r="J78" s="20">
        <f>IF(E78="Non applicable",1,0)</f>
        <v>0</v>
      </c>
    </row>
    <row r="79" spans="2:10" ht="20.100000000000001" customHeight="1" x14ac:dyDescent="0.25">
      <c r="B79" s="2" t="s">
        <v>162</v>
      </c>
      <c r="C79" s="2" t="s">
        <v>148</v>
      </c>
      <c r="D79" s="3" t="s">
        <v>163</v>
      </c>
      <c r="E79" s="21" t="s">
        <v>173</v>
      </c>
      <c r="G79" s="20">
        <f>IF(E79="A évaluer",1,0)</f>
        <v>0</v>
      </c>
      <c r="H79" s="20">
        <f>IF(E79="Conforme",1,0)</f>
        <v>1</v>
      </c>
      <c r="I79" s="20">
        <f>IF(E79="Non conforme",1,0)</f>
        <v>0</v>
      </c>
      <c r="J79" s="20">
        <f>IF(E79="Non applicable",1,0)</f>
        <v>0</v>
      </c>
    </row>
    <row r="80" spans="2:10" ht="20.100000000000001" customHeight="1" x14ac:dyDescent="0.25">
      <c r="B80" s="2" t="s">
        <v>164</v>
      </c>
      <c r="C80" s="2" t="s">
        <v>148</v>
      </c>
      <c r="D80" s="3" t="s">
        <v>165</v>
      </c>
      <c r="E80" s="32" t="s">
        <v>175</v>
      </c>
      <c r="G80" s="20">
        <f>IF(E80="A évaluer",1,0)</f>
        <v>0</v>
      </c>
      <c r="H80" s="20">
        <f>IF(E80="Conforme",1,0)</f>
        <v>0</v>
      </c>
      <c r="I80" s="20">
        <f>IF(E80="Non conforme",1,0)</f>
        <v>1</v>
      </c>
      <c r="J80" s="20">
        <f>IF(E80="Non applicable",1,0)</f>
        <v>0</v>
      </c>
    </row>
    <row r="81" spans="2:11" ht="20.100000000000001" customHeight="1" x14ac:dyDescent="0.25">
      <c r="B81" s="2" t="s">
        <v>166</v>
      </c>
      <c r="C81" s="2" t="s">
        <v>148</v>
      </c>
      <c r="D81" s="3" t="s">
        <v>167</v>
      </c>
      <c r="E81" s="21" t="s">
        <v>173</v>
      </c>
      <c r="G81" s="20">
        <f>IF(E81="A évaluer",1,0)</f>
        <v>0</v>
      </c>
      <c r="H81" s="20">
        <f>IF(E81="Conforme",1,0)</f>
        <v>1</v>
      </c>
      <c r="I81" s="20">
        <f>IF(E81="Non conforme",1,0)</f>
        <v>0</v>
      </c>
      <c r="J81" s="20">
        <f>IF(E81="Non applicable",1,0)</f>
        <v>0</v>
      </c>
    </row>
    <row r="82" spans="2:11" ht="20.100000000000001" customHeight="1" x14ac:dyDescent="0.25">
      <c r="B82" s="2" t="s">
        <v>168</v>
      </c>
      <c r="C82" s="2" t="s">
        <v>148</v>
      </c>
      <c r="D82" s="3" t="s">
        <v>169</v>
      </c>
      <c r="E82" s="21" t="s">
        <v>173</v>
      </c>
      <c r="G82" s="20">
        <f>IF(E82="A évaluer",1,0)</f>
        <v>0</v>
      </c>
      <c r="H82" s="20">
        <f>IF(E82="Conforme",1,0)</f>
        <v>1</v>
      </c>
      <c r="I82" s="20">
        <f>IF(E82="Non conforme",1,0)</f>
        <v>0</v>
      </c>
      <c r="J82" s="20">
        <f>IF(E82="Non applicable",1,0)</f>
        <v>0</v>
      </c>
    </row>
    <row r="83" spans="2:11" ht="20.100000000000001" customHeight="1" x14ac:dyDescent="0.25">
      <c r="B83" s="2" t="s">
        <v>170</v>
      </c>
      <c r="C83" s="2" t="s">
        <v>148</v>
      </c>
      <c r="D83" s="3" t="s">
        <v>171</v>
      </c>
      <c r="E83" s="21" t="s">
        <v>173</v>
      </c>
      <c r="G83" s="20">
        <f>IF(E83="A évaluer",1,0)</f>
        <v>0</v>
      </c>
      <c r="H83" s="20">
        <f>IF(E83="Conforme",1,0)</f>
        <v>1</v>
      </c>
      <c r="I83" s="20">
        <f>IF(E83="Non conforme",1,0)</f>
        <v>0</v>
      </c>
      <c r="J83" s="20">
        <f>IF(E83="Non applicable",1,0)</f>
        <v>0</v>
      </c>
    </row>
    <row r="84" spans="2:11" ht="30" customHeight="1" x14ac:dyDescent="0.25">
      <c r="D84" s="22" t="str">
        <f>CONCATENATE("Taux de conformité sur ",SUM(H84:J84), " critères évalués")</f>
        <v>Taux de conformité sur 79 critères évalués</v>
      </c>
      <c r="E84" s="23" t="str">
        <f>IF(H84+I84&gt;0,CONCATENATE(ROUND((H84+J84)/79*100, 0), "%"),"Non disponible")</f>
        <v>77%</v>
      </c>
      <c r="G84" s="20">
        <f>SUM(G5:G83)</f>
        <v>0</v>
      </c>
      <c r="H84" s="20">
        <f>SUM(H5:H83)</f>
        <v>55</v>
      </c>
      <c r="I84" s="20">
        <f>SUM(I5:I83)</f>
        <v>18</v>
      </c>
      <c r="J84" s="20">
        <f>SUM(J5:J83)</f>
        <v>6</v>
      </c>
    </row>
    <row r="85" spans="2:11" ht="20.100000000000001" customHeight="1" x14ac:dyDescent="0.25"/>
    <row r="86" spans="2:11" ht="24.95" customHeight="1" x14ac:dyDescent="0.25">
      <c r="F86" s="8" t="s">
        <v>180</v>
      </c>
      <c r="G86" s="8" t="s">
        <v>176</v>
      </c>
      <c r="H86" s="8" t="s">
        <v>173</v>
      </c>
      <c r="I86" s="8" t="s">
        <v>175</v>
      </c>
      <c r="J86" s="8" t="s">
        <v>174</v>
      </c>
      <c r="K86" s="27" t="s">
        <v>179</v>
      </c>
    </row>
    <row r="87" spans="2:11" ht="24.95" customHeight="1" x14ac:dyDescent="0.25">
      <c r="F87" s="28" t="s">
        <v>8</v>
      </c>
      <c r="G87" s="3">
        <f>SUM(G5:G16)</f>
        <v>0</v>
      </c>
      <c r="H87" s="3">
        <f t="shared" ref="H87:J87" si="0">SUM(H5:H16)</f>
        <v>8</v>
      </c>
      <c r="I87" s="3">
        <f t="shared" si="0"/>
        <v>3</v>
      </c>
      <c r="J87" s="3">
        <f t="shared" si="0"/>
        <v>1</v>
      </c>
      <c r="K87" s="31" t="str">
        <f>IF(H87+I87&gt;0,CONCATENATE(ROUND((H87+J87)/12*100, 0), "%"),"Non disponible")</f>
        <v>75%</v>
      </c>
    </row>
    <row r="88" spans="2:11" ht="24.95" customHeight="1" x14ac:dyDescent="0.25">
      <c r="F88" s="28" t="s">
        <v>33</v>
      </c>
      <c r="G88" s="3">
        <f>SUM(G17:G21)</f>
        <v>0</v>
      </c>
      <c r="H88" s="3">
        <f t="shared" ref="H88:J88" si="1">SUM(H17:H21)</f>
        <v>3</v>
      </c>
      <c r="I88" s="3">
        <f t="shared" si="1"/>
        <v>2</v>
      </c>
      <c r="J88" s="3">
        <f t="shared" si="1"/>
        <v>0</v>
      </c>
      <c r="K88" s="31" t="str">
        <f>IF(H88+I88&gt;0,CONCATENATE(ROUND((H88+J88)/5*100, 0), "%"),"Non disponible")</f>
        <v>60%</v>
      </c>
    </row>
    <row r="89" spans="2:11" ht="24.95" customHeight="1" x14ac:dyDescent="0.25">
      <c r="F89" s="29" t="s">
        <v>44</v>
      </c>
      <c r="G89" s="3">
        <f>SUM(G22:G27)</f>
        <v>0</v>
      </c>
      <c r="H89" s="3">
        <f t="shared" ref="H89:J89" si="2">SUM(H22:H27)</f>
        <v>5</v>
      </c>
      <c r="I89" s="3">
        <f t="shared" si="2"/>
        <v>0</v>
      </c>
      <c r="J89" s="3">
        <f t="shared" si="2"/>
        <v>1</v>
      </c>
      <c r="K89" s="31" t="str">
        <f>IF(H89+I89&gt;0,CONCATENATE(ROUND((H89+J89)/6*100, 0), "%"),"Non disponible")</f>
        <v>100%</v>
      </c>
    </row>
    <row r="90" spans="2:11" ht="24.95" customHeight="1" x14ac:dyDescent="0.25">
      <c r="F90" s="29" t="s">
        <v>57</v>
      </c>
      <c r="G90" s="3">
        <f>SUM(G28:G46)</f>
        <v>0</v>
      </c>
      <c r="H90" s="3">
        <f t="shared" ref="H90:J90" si="3">SUM(H28:H46)</f>
        <v>11</v>
      </c>
      <c r="I90" s="3">
        <f t="shared" si="3"/>
        <v>6</v>
      </c>
      <c r="J90" s="3">
        <f t="shared" si="3"/>
        <v>2</v>
      </c>
      <c r="K90" s="31" t="str">
        <f>IF(H90+I90&gt;0,CONCATENATE(ROUND((H90+J90)/19*100, 0), "%"),"Non disponible")</f>
        <v>68%</v>
      </c>
    </row>
    <row r="91" spans="2:11" ht="24.95" customHeight="1" x14ac:dyDescent="0.25">
      <c r="F91" s="29" t="s">
        <v>5</v>
      </c>
      <c r="G91" s="3">
        <f>SUM(G47:G55)</f>
        <v>0</v>
      </c>
      <c r="H91" s="3">
        <f t="shared" ref="H91:J91" si="4">SUM(H47:H55)</f>
        <v>9</v>
      </c>
      <c r="I91" s="3">
        <f t="shared" si="4"/>
        <v>0</v>
      </c>
      <c r="J91" s="3">
        <f t="shared" si="4"/>
        <v>0</v>
      </c>
      <c r="K91" s="31" t="str">
        <f>IF(H91+I91&gt;0,CONCATENATE(ROUND((H91+J91)/9*100, 0), "%"),"Non disponible")</f>
        <v>100%</v>
      </c>
    </row>
    <row r="92" spans="2:11" ht="24.95" customHeight="1" x14ac:dyDescent="0.25">
      <c r="F92" s="29" t="s">
        <v>114</v>
      </c>
      <c r="G92" s="3">
        <f>SUM(G56:G66)</f>
        <v>0</v>
      </c>
      <c r="H92" s="3">
        <f t="shared" ref="H92:J92" si="5">SUM(H56:H66)</f>
        <v>7</v>
      </c>
      <c r="I92" s="3">
        <f t="shared" si="5"/>
        <v>3</v>
      </c>
      <c r="J92" s="3">
        <f t="shared" si="5"/>
        <v>1</v>
      </c>
      <c r="K92" s="31" t="str">
        <f>IF(H92+I92&gt;0,CONCATENATE(ROUND((H92+J92)/11*100, 0), "%"),"Non disponible")</f>
        <v>73%</v>
      </c>
    </row>
    <row r="93" spans="2:11" ht="24.95" customHeight="1" x14ac:dyDescent="0.25">
      <c r="F93" s="29" t="s">
        <v>137</v>
      </c>
      <c r="G93" s="3">
        <f>SUM(G67:G71)</f>
        <v>0</v>
      </c>
      <c r="H93" s="3">
        <f t="shared" ref="H93:J93" si="6">SUM(H67:H71)</f>
        <v>2</v>
      </c>
      <c r="I93" s="3">
        <f t="shared" si="6"/>
        <v>2</v>
      </c>
      <c r="J93" s="3">
        <f t="shared" si="6"/>
        <v>1</v>
      </c>
      <c r="K93" s="31" t="str">
        <f>IF(H93+I93&gt;0,CONCATENATE(ROUND((H93+J93)/5*100, 0), "%"),"Non disponible")</f>
        <v>60%</v>
      </c>
    </row>
    <row r="94" spans="2:11" ht="24.95" customHeight="1" x14ac:dyDescent="0.25">
      <c r="F94" s="29" t="s">
        <v>148</v>
      </c>
      <c r="G94" s="3">
        <f>SUM(G72:G83)</f>
        <v>0</v>
      </c>
      <c r="H94" s="3">
        <f t="shared" ref="H94:J94" si="7">SUM(H72:H83)</f>
        <v>10</v>
      </c>
      <c r="I94" s="3">
        <f t="shared" si="7"/>
        <v>2</v>
      </c>
      <c r="J94" s="3">
        <f t="shared" si="7"/>
        <v>0</v>
      </c>
      <c r="K94" s="31" t="str">
        <f t="shared" ref="K94" si="8">IF(H94+I94&gt;0,CONCATENATE(ROUND((H94+J94)/12*100, 0), "%"),"Non disponible")</f>
        <v>83%</v>
      </c>
    </row>
  </sheetData>
  <autoFilter ref="B4:E84" xr:uid="{7D97B92E-5813-4445-B64B-42336207B185}"/>
  <phoneticPr fontId="4" type="noConversion"/>
  <dataValidations count="1">
    <dataValidation type="list" operator="equal" showErrorMessage="1" sqref="E5:E83" xr:uid="{F8420417-B634-B841-96F9-25474F57294B}">
      <formula1>"A évaluer,Conforme,Non conforme,Non applicable"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Synthèse - SCORE</vt:lpstr>
      <vt:lpstr>Grille - EVALUATION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PIEPLU</dc:creator>
  <cp:lastModifiedBy>WEBMASTER</cp:lastModifiedBy>
  <dcterms:created xsi:type="dcterms:W3CDTF">2021-10-04T08:31:44Z</dcterms:created>
  <dcterms:modified xsi:type="dcterms:W3CDTF">2023-04-21T14:01:18Z</dcterms:modified>
</cp:coreProperties>
</file>